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40" windowHeight="9615" activeTab="2"/>
  </bookViews>
  <sheets>
    <sheet name="IR 71 SB TIE IN TO GREENLAWN BR" sheetId="3" r:id="rId1"/>
    <sheet name="RAMP B3" sheetId="4" r:id="rId2"/>
    <sheet name="RAMP C3 &amp; C5" sheetId="7" r:id="rId3"/>
    <sheet name="RAMP C3" sheetId="5" r:id="rId4"/>
    <sheet name="RAMP SHOULDER TRANSITIONS" sheetId="6" r:id="rId5"/>
  </sheets>
  <definedNames>
    <definedName name="_xlnm.Print_Area" localSheetId="0">'IR 71 SB TIE IN TO GREENLAWN BR'!$A$1:$O$40</definedName>
    <definedName name="_xlnm.Print_Area" localSheetId="1">'RAMP B3'!$A$1:$Y$37</definedName>
  </definedNames>
  <calcPr calcId="125725"/>
  <customWorkbookViews>
    <customWorkbookView name="colinr - Personal View" guid="{2584D7FF-B92A-4024-9F14-459567FE9908}" mergeInterval="0" personalView="1" maximized="1" xWindow="1" yWindow="1" windowWidth="1600" windowHeight="712" activeSheetId="1"/>
    <customWorkbookView name="scottj - Personal View" guid="{69F7AF8C-C6A1-4195-BEF0-A5504B308557}" mergeInterval="0" personalView="1" maximized="1" xWindow="1" yWindow="1" windowWidth="1600" windowHeight="712" activeSheetId="1"/>
  </customWorkbookViews>
</workbook>
</file>

<file path=xl/calcChain.xml><?xml version="1.0" encoding="utf-8"?>
<calcChain xmlns="http://schemas.openxmlformats.org/spreadsheetml/2006/main">
  <c r="X6" i="7"/>
  <c r="M8"/>
  <c r="I18"/>
  <c r="H18"/>
  <c r="F18"/>
  <c r="I17"/>
  <c r="R16"/>
  <c r="R15"/>
  <c r="R14"/>
  <c r="R13"/>
  <c r="R12"/>
  <c r="R11"/>
  <c r="R10"/>
  <c r="R9"/>
  <c r="R8"/>
  <c r="S16"/>
  <c r="F5"/>
  <c r="G5"/>
  <c r="D5"/>
  <c r="H5" s="1"/>
  <c r="Q9"/>
  <c r="Q10" s="1"/>
  <c r="Q11" s="1"/>
  <c r="Q12" s="1"/>
  <c r="Q13" s="1"/>
  <c r="Q14" s="1"/>
  <c r="Q15" s="1"/>
  <c r="Q16" s="1"/>
  <c r="Q8"/>
  <c r="S8" s="1"/>
  <c r="Q7"/>
  <c r="S7" s="1"/>
  <c r="H14"/>
  <c r="H8"/>
  <c r="H7"/>
  <c r="Y7" s="1"/>
  <c r="H6"/>
  <c r="G14"/>
  <c r="K14" s="1"/>
  <c r="M14" s="1"/>
  <c r="Y14" s="1"/>
  <c r="G8"/>
  <c r="G7"/>
  <c r="K7" s="1"/>
  <c r="M7" s="1"/>
  <c r="X7" s="1"/>
  <c r="G6"/>
  <c r="K6" s="1"/>
  <c r="O6" s="1"/>
  <c r="M6" s="1"/>
  <c r="A8"/>
  <c r="A4"/>
  <c r="A9" s="1"/>
  <c r="D15"/>
  <c r="H15" s="1"/>
  <c r="D9" l="1"/>
  <c r="H9" s="1"/>
  <c r="A10"/>
  <c r="S15"/>
  <c r="I8"/>
  <c r="D17"/>
  <c r="K8"/>
  <c r="X8" s="1"/>
  <c r="R7"/>
  <c r="S6"/>
  <c r="G15"/>
  <c r="I15" s="1"/>
  <c r="I6"/>
  <c r="S14"/>
  <c r="S13"/>
  <c r="S12"/>
  <c r="S11"/>
  <c r="S10"/>
  <c r="X14"/>
  <c r="S9"/>
  <c r="Y6"/>
  <c r="Y8"/>
  <c r="I7"/>
  <c r="F10"/>
  <c r="K21" i="3"/>
  <c r="O21" s="1"/>
  <c r="K17"/>
  <c r="O17" s="1"/>
  <c r="K13"/>
  <c r="O13" s="1"/>
  <c r="K9"/>
  <c r="O9" s="1"/>
  <c r="K5"/>
  <c r="O5" s="1"/>
  <c r="J20"/>
  <c r="J16"/>
  <c r="J12"/>
  <c r="J8"/>
  <c r="J4"/>
  <c r="G20"/>
  <c r="G19"/>
  <c r="J19" s="1"/>
  <c r="G16"/>
  <c r="G15"/>
  <c r="J15" s="1"/>
  <c r="G12"/>
  <c r="G11"/>
  <c r="J11" s="1"/>
  <c r="G8"/>
  <c r="G7"/>
  <c r="J7" s="1"/>
  <c r="G4"/>
  <c r="G3"/>
  <c r="J3" s="1"/>
  <c r="F21"/>
  <c r="G21" s="1"/>
  <c r="J21" s="1"/>
  <c r="F20"/>
  <c r="K20" s="1"/>
  <c r="O20" s="1"/>
  <c r="F19"/>
  <c r="K19" s="1"/>
  <c r="O19" s="1"/>
  <c r="F18"/>
  <c r="G18" s="1"/>
  <c r="J18" s="1"/>
  <c r="F17"/>
  <c r="G17" s="1"/>
  <c r="J17" s="1"/>
  <c r="F16"/>
  <c r="K16" s="1"/>
  <c r="O16" s="1"/>
  <c r="F15"/>
  <c r="K15" s="1"/>
  <c r="O15" s="1"/>
  <c r="F14"/>
  <c r="G14" s="1"/>
  <c r="J14" s="1"/>
  <c r="F13"/>
  <c r="G13" s="1"/>
  <c r="J13" s="1"/>
  <c r="F12"/>
  <c r="K12" s="1"/>
  <c r="O12" s="1"/>
  <c r="F11"/>
  <c r="K11" s="1"/>
  <c r="O11" s="1"/>
  <c r="F10"/>
  <c r="G10" s="1"/>
  <c r="J10" s="1"/>
  <c r="F9"/>
  <c r="G9" s="1"/>
  <c r="J9" s="1"/>
  <c r="F8"/>
  <c r="K8" s="1"/>
  <c r="O8" s="1"/>
  <c r="F7"/>
  <c r="K7" s="1"/>
  <c r="O7" s="1"/>
  <c r="F6"/>
  <c r="G6" s="1"/>
  <c r="J6" s="1"/>
  <c r="F5"/>
  <c r="G5" s="1"/>
  <c r="J5" s="1"/>
  <c r="F4"/>
  <c r="K4" s="1"/>
  <c r="O4" s="1"/>
  <c r="F3"/>
  <c r="K3" s="1"/>
  <c r="O3" s="1"/>
  <c r="D10" i="7" l="1"/>
  <c r="A11"/>
  <c r="G17"/>
  <c r="H17"/>
  <c r="G9"/>
  <c r="K9" s="1"/>
  <c r="M9" s="1"/>
  <c r="K15"/>
  <c r="M15" s="1"/>
  <c r="F11"/>
  <c r="K6" i="3"/>
  <c r="O6" s="1"/>
  <c r="K10"/>
  <c r="O10" s="1"/>
  <c r="K14"/>
  <c r="O14" s="1"/>
  <c r="K18"/>
  <c r="O18" s="1"/>
  <c r="H10" i="7" l="1"/>
  <c r="G10"/>
  <c r="A12"/>
  <c r="D11"/>
  <c r="K17"/>
  <c r="Y9"/>
  <c r="X9"/>
  <c r="Y15"/>
  <c r="X15"/>
  <c r="I9"/>
  <c r="F12"/>
  <c r="B5" i="3"/>
  <c r="B6" s="1"/>
  <c r="B7" s="1"/>
  <c r="B8" s="1"/>
  <c r="B9" s="1"/>
  <c r="B10" s="1"/>
  <c r="B11" s="1"/>
  <c r="B12" s="1"/>
  <c r="B13" s="1"/>
  <c r="B14" s="1"/>
  <c r="K10" i="7" l="1"/>
  <c r="M10" s="1"/>
  <c r="X10" s="1"/>
  <c r="I10"/>
  <c r="D12"/>
  <c r="A13"/>
  <c r="G11"/>
  <c r="H11"/>
  <c r="F13"/>
  <c r="B15" i="3"/>
  <c r="B16" s="1"/>
  <c r="B17" s="1"/>
  <c r="B18" s="1"/>
  <c r="B19" s="1"/>
  <c r="B20" s="1"/>
  <c r="B21" s="1"/>
  <c r="M27" i="4"/>
  <c r="M25"/>
  <c r="M21"/>
  <c r="M17"/>
  <c r="M15"/>
  <c r="M36"/>
  <c r="M35"/>
  <c r="M34"/>
  <c r="M33"/>
  <c r="M32"/>
  <c r="M31"/>
  <c r="M30"/>
  <c r="M29"/>
  <c r="M24"/>
  <c r="M23"/>
  <c r="M20"/>
  <c r="M19"/>
  <c r="M14"/>
  <c r="M13"/>
  <c r="M12"/>
  <c r="M11"/>
  <c r="M10"/>
  <c r="D4"/>
  <c r="D8"/>
  <c r="D7"/>
  <c r="D6"/>
  <c r="D3"/>
  <c r="G12" i="7" l="1"/>
  <c r="H12"/>
  <c r="D13"/>
  <c r="A14"/>
  <c r="A15" s="1"/>
  <c r="I11"/>
  <c r="K11"/>
  <c r="M11" s="1"/>
  <c r="Y10"/>
  <c r="I5" i="5"/>
  <c r="D41"/>
  <c r="D36"/>
  <c r="D35"/>
  <c r="D34"/>
  <c r="D23"/>
  <c r="V24"/>
  <c r="D24" s="1"/>
  <c r="V17"/>
  <c r="V22" s="1"/>
  <c r="D22" s="1"/>
  <c r="X17"/>
  <c r="X41" s="1"/>
  <c r="D40" s="1"/>
  <c r="W17"/>
  <c r="S5"/>
  <c r="L13"/>
  <c r="L8"/>
  <c r="W14"/>
  <c r="W15" s="1"/>
  <c r="L15" s="1"/>
  <c r="W9"/>
  <c r="L9" s="1"/>
  <c r="X3"/>
  <c r="W3"/>
  <c r="W12" s="1"/>
  <c r="L12" s="1"/>
  <c r="I10"/>
  <c r="I9"/>
  <c r="M9" s="1"/>
  <c r="V14"/>
  <c r="D14" s="1"/>
  <c r="V6"/>
  <c r="D6" s="1"/>
  <c r="S6" s="1"/>
  <c r="V3"/>
  <c r="V15" s="1"/>
  <c r="K12" i="7" l="1"/>
  <c r="M12" s="1"/>
  <c r="X12" s="1"/>
  <c r="I12"/>
  <c r="A17"/>
  <c r="A16"/>
  <c r="D16" s="1"/>
  <c r="G13"/>
  <c r="H13"/>
  <c r="Y11"/>
  <c r="X11"/>
  <c r="Y12"/>
  <c r="W5" i="5"/>
  <c r="L5" s="1"/>
  <c r="V19"/>
  <c r="D19" s="1"/>
  <c r="M5"/>
  <c r="Q5" s="1"/>
  <c r="V21"/>
  <c r="D21" s="1"/>
  <c r="I8"/>
  <c r="M8" s="1"/>
  <c r="I7"/>
  <c r="I6"/>
  <c r="M6" s="1"/>
  <c r="N5" s="1"/>
  <c r="W6"/>
  <c r="L6" s="1"/>
  <c r="L14"/>
  <c r="V13"/>
  <c r="D13" s="1"/>
  <c r="W10"/>
  <c r="V20"/>
  <c r="D20" s="1"/>
  <c r="F20" s="1"/>
  <c r="S20" s="1"/>
  <c r="V25"/>
  <c r="AE37" i="4"/>
  <c r="AE36"/>
  <c r="AE35"/>
  <c r="AE34"/>
  <c r="AE33"/>
  <c r="AE32"/>
  <c r="AE31"/>
  <c r="AE30"/>
  <c r="AE29"/>
  <c r="AE22"/>
  <c r="AE15"/>
  <c r="AE14"/>
  <c r="AE13"/>
  <c r="AE12"/>
  <c r="AE11"/>
  <c r="AE10"/>
  <c r="AE9"/>
  <c r="AE8"/>
  <c r="AE7"/>
  <c r="AE6"/>
  <c r="AE4"/>
  <c r="AE3"/>
  <c r="Y18"/>
  <c r="S33" i="3"/>
  <c r="S32"/>
  <c r="S31"/>
  <c r="S30"/>
  <c r="S29"/>
  <c r="S28"/>
  <c r="S27"/>
  <c r="S26"/>
  <c r="S25"/>
  <c r="S24"/>
  <c r="S23"/>
  <c r="S22"/>
  <c r="A7" i="6"/>
  <c r="I5"/>
  <c r="E5"/>
  <c r="B5" s="1"/>
  <c r="A8" s="1"/>
  <c r="F41" i="5"/>
  <c r="I41" s="1"/>
  <c r="F40"/>
  <c r="L39"/>
  <c r="L40" s="1"/>
  <c r="L41" s="1"/>
  <c r="S41" s="1"/>
  <c r="F36"/>
  <c r="F34"/>
  <c r="S34" s="1"/>
  <c r="B25"/>
  <c r="B26" s="1"/>
  <c r="B27" s="1"/>
  <c r="B28" s="1"/>
  <c r="B29" s="1"/>
  <c r="F24"/>
  <c r="S24" s="1"/>
  <c r="F23"/>
  <c r="F22"/>
  <c r="F21"/>
  <c r="F19"/>
  <c r="F15"/>
  <c r="F14"/>
  <c r="P13"/>
  <c r="P14" s="1"/>
  <c r="K13"/>
  <c r="F13"/>
  <c r="T9"/>
  <c r="T8"/>
  <c r="B7"/>
  <c r="T6"/>
  <c r="T5"/>
  <c r="G16" i="7" l="1"/>
  <c r="H16"/>
  <c r="I14"/>
  <c r="I13"/>
  <c r="K13"/>
  <c r="M13" s="1"/>
  <c r="X13" s="1"/>
  <c r="L20" i="5"/>
  <c r="T20" s="1"/>
  <c r="Q6"/>
  <c r="H13"/>
  <c r="I13" s="1"/>
  <c r="M13" s="1"/>
  <c r="Q13" s="1"/>
  <c r="S15"/>
  <c r="H15"/>
  <c r="I15"/>
  <c r="M15" s="1"/>
  <c r="N15" s="1"/>
  <c r="B30"/>
  <c r="W29"/>
  <c r="D29" s="1"/>
  <c r="F29" s="1"/>
  <c r="S29" s="1"/>
  <c r="W7"/>
  <c r="L7" s="1"/>
  <c r="M7" s="1"/>
  <c r="V7"/>
  <c r="D7" s="1"/>
  <c r="S7" s="1"/>
  <c r="B8"/>
  <c r="H14"/>
  <c r="I14" s="1"/>
  <c r="M14" s="1"/>
  <c r="I20"/>
  <c r="D25"/>
  <c r="F25" s="1"/>
  <c r="S25" s="1"/>
  <c r="V26"/>
  <c r="L10"/>
  <c r="M10" s="1"/>
  <c r="W11"/>
  <c r="L11" s="1"/>
  <c r="Q8"/>
  <c r="Q9"/>
  <c r="T15"/>
  <c r="L23"/>
  <c r="T23" s="1"/>
  <c r="I34"/>
  <c r="F35"/>
  <c r="I23"/>
  <c r="L24"/>
  <c r="M24" s="1"/>
  <c r="Q24" s="1"/>
  <c r="L25"/>
  <c r="M25" s="1"/>
  <c r="Q25" s="1"/>
  <c r="F5" i="6"/>
  <c r="F6" s="1"/>
  <c r="T10" i="5"/>
  <c r="S23"/>
  <c r="L29"/>
  <c r="T29" s="1"/>
  <c r="L34"/>
  <c r="T34" s="1"/>
  <c r="F7" i="6"/>
  <c r="F8" s="1"/>
  <c r="C6"/>
  <c r="T13" i="5"/>
  <c r="S13"/>
  <c r="Q10"/>
  <c r="L36"/>
  <c r="M36" s="1"/>
  <c r="Q36" s="1"/>
  <c r="S36"/>
  <c r="I36"/>
  <c r="S21"/>
  <c r="I21"/>
  <c r="L21"/>
  <c r="M21" s="1"/>
  <c r="Q21" s="1"/>
  <c r="M40"/>
  <c r="Q40" s="1"/>
  <c r="S22"/>
  <c r="L22"/>
  <c r="M22" s="1"/>
  <c r="Q22" s="1"/>
  <c r="I22"/>
  <c r="T14"/>
  <c r="Q14"/>
  <c r="S14"/>
  <c r="M41"/>
  <c r="Q41" s="1"/>
  <c r="I35"/>
  <c r="S35"/>
  <c r="I40"/>
  <c r="I19"/>
  <c r="S19"/>
  <c r="L35"/>
  <c r="T35" s="1"/>
  <c r="T40"/>
  <c r="S40"/>
  <c r="L19"/>
  <c r="M19" s="1"/>
  <c r="Q19" s="1"/>
  <c r="I24"/>
  <c r="Y16" i="7" l="1"/>
  <c r="I16"/>
  <c r="K16"/>
  <c r="M16" s="1"/>
  <c r="X16" s="1"/>
  <c r="Y13"/>
  <c r="N6" i="5"/>
  <c r="N7"/>
  <c r="I29"/>
  <c r="I25"/>
  <c r="T21"/>
  <c r="N14"/>
  <c r="N13"/>
  <c r="M20"/>
  <c r="Q20" s="1"/>
  <c r="T22"/>
  <c r="T36"/>
  <c r="D26"/>
  <c r="F26" s="1"/>
  <c r="V27"/>
  <c r="B31"/>
  <c r="W30"/>
  <c r="D30" s="1"/>
  <c r="F30" s="1"/>
  <c r="B9"/>
  <c r="N8" s="1"/>
  <c r="V8"/>
  <c r="D8" s="1"/>
  <c r="S8" s="1"/>
  <c r="T7"/>
  <c r="Q7"/>
  <c r="M34"/>
  <c r="Q34" s="1"/>
  <c r="M35"/>
  <c r="Q35" s="1"/>
  <c r="T25"/>
  <c r="M29"/>
  <c r="Q29" s="1"/>
  <c r="T24"/>
  <c r="M23"/>
  <c r="Q23" s="1"/>
  <c r="I6" i="6"/>
  <c r="C7"/>
  <c r="T19" i="5"/>
  <c r="I30" l="1"/>
  <c r="S30"/>
  <c r="L30"/>
  <c r="D27"/>
  <c r="F27" s="1"/>
  <c r="V28"/>
  <c r="D28" s="1"/>
  <c r="F28" s="1"/>
  <c r="B10"/>
  <c r="N9" s="1"/>
  <c r="V9"/>
  <c r="D9" s="1"/>
  <c r="S9" s="1"/>
  <c r="B32"/>
  <c r="W31"/>
  <c r="D31" s="1"/>
  <c r="F31" s="1"/>
  <c r="S26"/>
  <c r="L26"/>
  <c r="I26"/>
  <c r="I7" i="6"/>
  <c r="C8"/>
  <c r="I8" s="1"/>
  <c r="B33" i="5" l="1"/>
  <c r="W32"/>
  <c r="D32" s="1"/>
  <c r="F32" s="1"/>
  <c r="B11"/>
  <c r="V10"/>
  <c r="D10" s="1"/>
  <c r="S10" s="1"/>
  <c r="S27"/>
  <c r="L27"/>
  <c r="T27" s="1"/>
  <c r="I27"/>
  <c r="M26"/>
  <c r="Q26" s="1"/>
  <c r="T26"/>
  <c r="I31"/>
  <c r="S31"/>
  <c r="L31"/>
  <c r="T31" s="1"/>
  <c r="L28"/>
  <c r="T28" s="1"/>
  <c r="I28"/>
  <c r="S28"/>
  <c r="T30"/>
  <c r="M30"/>
  <c r="Q30" s="1"/>
  <c r="AD37" i="4"/>
  <c r="AD36"/>
  <c r="AD35"/>
  <c r="AD34"/>
  <c r="AD33"/>
  <c r="AD32"/>
  <c r="AD31"/>
  <c r="AD30"/>
  <c r="AD29"/>
  <c r="AD22"/>
  <c r="AD15"/>
  <c r="AD14"/>
  <c r="AD13"/>
  <c r="AD12"/>
  <c r="AD11"/>
  <c r="AD10"/>
  <c r="AD9"/>
  <c r="AD8"/>
  <c r="AD7"/>
  <c r="AD6"/>
  <c r="AD4"/>
  <c r="AD3"/>
  <c r="AC9"/>
  <c r="AC8"/>
  <c r="AC7"/>
  <c r="AC6"/>
  <c r="AC4"/>
  <c r="AC3"/>
  <c r="AB9"/>
  <c r="AB8"/>
  <c r="AB7"/>
  <c r="AB6"/>
  <c r="AB4"/>
  <c r="AB3"/>
  <c r="AA9"/>
  <c r="AA8"/>
  <c r="AA7"/>
  <c r="AA6"/>
  <c r="AA4"/>
  <c r="AA3"/>
  <c r="S32" i="5" l="1"/>
  <c r="I32"/>
  <c r="L32"/>
  <c r="T32" s="1"/>
  <c r="M32"/>
  <c r="Q32" s="1"/>
  <c r="M28"/>
  <c r="Q28" s="1"/>
  <c r="M31"/>
  <c r="Q31" s="1"/>
  <c r="M27"/>
  <c r="Q27" s="1"/>
  <c r="B12"/>
  <c r="V12" s="1"/>
  <c r="D12" s="1"/>
  <c r="F12" s="1"/>
  <c r="V11"/>
  <c r="D11" s="1"/>
  <c r="F11" s="1"/>
  <c r="B34"/>
  <c r="B35" s="1"/>
  <c r="B36" s="1"/>
  <c r="B37" s="1"/>
  <c r="B38" s="1"/>
  <c r="W33"/>
  <c r="D33" s="1"/>
  <c r="F33" s="1"/>
  <c r="P29" i="4"/>
  <c r="T29" l="1"/>
  <c r="B39" i="5"/>
  <c r="X38"/>
  <c r="D37" s="1"/>
  <c r="F37" s="1"/>
  <c r="H12"/>
  <c r="I12"/>
  <c r="M12" s="1"/>
  <c r="Q12"/>
  <c r="S12"/>
  <c r="T12"/>
  <c r="I33"/>
  <c r="S33"/>
  <c r="M33"/>
  <c r="Q33" s="1"/>
  <c r="L33"/>
  <c r="T33" s="1"/>
  <c r="I11"/>
  <c r="M11" s="1"/>
  <c r="N10" s="1"/>
  <c r="Q11"/>
  <c r="T11"/>
  <c r="H11"/>
  <c r="S11"/>
  <c r="P37" i="4"/>
  <c r="P36"/>
  <c r="P35"/>
  <c r="P34"/>
  <c r="P33"/>
  <c r="P32"/>
  <c r="P31"/>
  <c r="P30"/>
  <c r="P27"/>
  <c r="P25"/>
  <c r="P24"/>
  <c r="P23"/>
  <c r="P21"/>
  <c r="P20"/>
  <c r="P19"/>
  <c r="P17"/>
  <c r="P15"/>
  <c r="P14"/>
  <c r="P13"/>
  <c r="P12"/>
  <c r="P11"/>
  <c r="P10"/>
  <c r="Q15" l="1"/>
  <c r="N12" i="5"/>
  <c r="N11"/>
  <c r="T10" i="4"/>
  <c r="T12"/>
  <c r="T14"/>
  <c r="Q13"/>
  <c r="T30"/>
  <c r="T32"/>
  <c r="T34"/>
  <c r="T36"/>
  <c r="T11"/>
  <c r="T13"/>
  <c r="Q12"/>
  <c r="T15"/>
  <c r="T31"/>
  <c r="T33"/>
  <c r="T35"/>
  <c r="T37"/>
  <c r="Y29"/>
  <c r="S37" i="5"/>
  <c r="I37"/>
  <c r="L37"/>
  <c r="M37" s="1"/>
  <c r="Q37" s="1"/>
  <c r="T37"/>
  <c r="B40"/>
  <c r="X40" s="1"/>
  <c r="D39" s="1"/>
  <c r="F39" s="1"/>
  <c r="X39"/>
  <c r="D38" s="1"/>
  <c r="F38" s="1"/>
  <c r="A6" i="4"/>
  <c r="A7" s="1"/>
  <c r="A8" s="1"/>
  <c r="A9" s="1"/>
  <c r="A10" s="1"/>
  <c r="A11" s="1"/>
  <c r="A12" s="1"/>
  <c r="A13" s="1"/>
  <c r="A14" s="1"/>
  <c r="A15" s="1"/>
  <c r="A17" s="1"/>
  <c r="Q14" l="1"/>
  <c r="Q10"/>
  <c r="Q11"/>
  <c r="Y37"/>
  <c r="Y35"/>
  <c r="Y33"/>
  <c r="Y31"/>
  <c r="Y15"/>
  <c r="U14"/>
  <c r="Y13"/>
  <c r="U12"/>
  <c r="Y11"/>
  <c r="U10"/>
  <c r="Y36"/>
  <c r="Y34"/>
  <c r="Y32"/>
  <c r="Y30"/>
  <c r="Y14"/>
  <c r="U13"/>
  <c r="Y12"/>
  <c r="U11"/>
  <c r="Y10"/>
  <c r="M38" i="5"/>
  <c r="Q38" s="1"/>
  <c r="S38"/>
  <c r="I38"/>
  <c r="T38"/>
  <c r="M39"/>
  <c r="Q39" s="1"/>
  <c r="S39"/>
  <c r="T39"/>
  <c r="I39"/>
  <c r="A19" i="4"/>
  <c r="Q17" s="1"/>
  <c r="S17"/>
  <c r="A24" i="3"/>
  <c r="A25" s="1"/>
  <c r="A26" s="1"/>
  <c r="A27" s="1"/>
  <c r="A28" s="1"/>
  <c r="A29" s="1"/>
  <c r="A30" s="1"/>
  <c r="A31" s="1"/>
  <c r="A32" s="1"/>
  <c r="A33" s="1"/>
  <c r="A34" s="1"/>
  <c r="A35" s="1"/>
  <c r="A36" s="1"/>
  <c r="A38" s="1"/>
  <c r="A39" s="1"/>
  <c r="A40" s="1"/>
  <c r="T17" i="4" l="1"/>
  <c r="AE17"/>
  <c r="AD17"/>
  <c r="A20"/>
  <c r="Q19" s="1"/>
  <c r="S19"/>
  <c r="F22" i="3"/>
  <c r="D23"/>
  <c r="Y17" i="4" l="1"/>
  <c r="U15"/>
  <c r="AE19"/>
  <c r="AD19"/>
  <c r="Q22" i="3"/>
  <c r="R22"/>
  <c r="A21" i="4"/>
  <c r="Q20" s="1"/>
  <c r="S20"/>
  <c r="F23" i="3"/>
  <c r="D24"/>
  <c r="G22"/>
  <c r="J22" s="1"/>
  <c r="T20" i="4" l="1"/>
  <c r="AE20"/>
  <c r="AD20"/>
  <c r="Q23" i="3"/>
  <c r="R23"/>
  <c r="A23" i="4"/>
  <c r="Q21" s="1"/>
  <c r="S21"/>
  <c r="K23" i="3"/>
  <c r="G23"/>
  <c r="J23" s="1"/>
  <c r="D25"/>
  <c r="F24"/>
  <c r="O23" l="1"/>
  <c r="Y20" i="4"/>
  <c r="T21"/>
  <c r="AE21"/>
  <c r="AD21"/>
  <c r="R24" i="3"/>
  <c r="Q24"/>
  <c r="A24" i="4"/>
  <c r="Q23" s="1"/>
  <c r="S23"/>
  <c r="G24" i="3"/>
  <c r="J24" s="1"/>
  <c r="K24"/>
  <c r="F25"/>
  <c r="D26"/>
  <c r="O24" l="1"/>
  <c r="L23"/>
  <c r="Y21" i="4"/>
  <c r="U20"/>
  <c r="T23"/>
  <c r="AE23"/>
  <c r="AD23"/>
  <c r="Q25" i="3"/>
  <c r="R25"/>
  <c r="A25" i="4"/>
  <c r="Q24" s="1"/>
  <c r="S24"/>
  <c r="K25" i="3"/>
  <c r="G25"/>
  <c r="J25" s="1"/>
  <c r="F26"/>
  <c r="D27"/>
  <c r="O25" l="1"/>
  <c r="L24"/>
  <c r="Y23" i="4"/>
  <c r="U21"/>
  <c r="T24"/>
  <c r="AE24"/>
  <c r="AD24"/>
  <c r="Q26" i="3"/>
  <c r="R26"/>
  <c r="A27" i="4"/>
  <c r="Q25" s="1"/>
  <c r="S25"/>
  <c r="K26" i="3"/>
  <c r="G26"/>
  <c r="J26" s="1"/>
  <c r="F27"/>
  <c r="D28"/>
  <c r="K22"/>
  <c r="O22" l="1"/>
  <c r="L22"/>
  <c r="O26"/>
  <c r="L25"/>
  <c r="Y24" i="4"/>
  <c r="U23"/>
  <c r="T25"/>
  <c r="AE25"/>
  <c r="AD25"/>
  <c r="Q27" i="3"/>
  <c r="R27"/>
  <c r="S27" i="4"/>
  <c r="A29"/>
  <c r="L3"/>
  <c r="P3" s="1"/>
  <c r="T3" s="1"/>
  <c r="H3"/>
  <c r="K27" i="3"/>
  <c r="G27"/>
  <c r="J27" s="1"/>
  <c r="F28"/>
  <c r="D29"/>
  <c r="O27" l="1"/>
  <c r="L26"/>
  <c r="A30" i="4"/>
  <c r="Q27"/>
  <c r="Y25"/>
  <c r="U24"/>
  <c r="T27"/>
  <c r="AE27"/>
  <c r="AD27"/>
  <c r="R28" i="3"/>
  <c r="Q28"/>
  <c r="H4" i="4"/>
  <c r="L4"/>
  <c r="G28" i="3"/>
  <c r="J28" s="1"/>
  <c r="K28"/>
  <c r="F29"/>
  <c r="D30"/>
  <c r="O28" l="1"/>
  <c r="L27"/>
  <c r="A31" i="4"/>
  <c r="Q29"/>
  <c r="U29"/>
  <c r="P4"/>
  <c r="T4" s="1"/>
  <c r="M3"/>
  <c r="Y27"/>
  <c r="U25"/>
  <c r="U27"/>
  <c r="Y3"/>
  <c r="Q29" i="3"/>
  <c r="R29"/>
  <c r="L6" i="4"/>
  <c r="H6"/>
  <c r="G29" i="3"/>
  <c r="J29" s="1"/>
  <c r="K29"/>
  <c r="F30"/>
  <c r="D31"/>
  <c r="A32" i="4" l="1"/>
  <c r="Q30"/>
  <c r="U30"/>
  <c r="O29" i="3"/>
  <c r="L28"/>
  <c r="P6" i="4"/>
  <c r="M4"/>
  <c r="Q3"/>
  <c r="Q30" i="3"/>
  <c r="R30"/>
  <c r="H8" i="4"/>
  <c r="L8"/>
  <c r="H7"/>
  <c r="L7"/>
  <c r="K30" i="3"/>
  <c r="G30"/>
  <c r="J30" s="1"/>
  <c r="D32"/>
  <c r="F31"/>
  <c r="A33" i="4" l="1"/>
  <c r="Q31"/>
  <c r="U31"/>
  <c r="O30" i="3"/>
  <c r="L29"/>
  <c r="P7" i="4"/>
  <c r="M6"/>
  <c r="P8"/>
  <c r="M7"/>
  <c r="Y4"/>
  <c r="U3"/>
  <c r="T6"/>
  <c r="Q4"/>
  <c r="Q31" i="3"/>
  <c r="R31"/>
  <c r="L9" i="4"/>
  <c r="H9"/>
  <c r="K31" i="3"/>
  <c r="G31"/>
  <c r="J31" s="1"/>
  <c r="D33"/>
  <c r="F32"/>
  <c r="V4" i="4" l="1"/>
  <c r="V3"/>
  <c r="O31" i="3"/>
  <c r="L30"/>
  <c r="A34" i="4"/>
  <c r="Q32"/>
  <c r="U32"/>
  <c r="P9"/>
  <c r="M8"/>
  <c r="Y6"/>
  <c r="U4"/>
  <c r="T8"/>
  <c r="Q7"/>
  <c r="T7"/>
  <c r="Q6"/>
  <c r="R32" i="3"/>
  <c r="Q32"/>
  <c r="G32"/>
  <c r="J32" s="1"/>
  <c r="K32"/>
  <c r="F33"/>
  <c r="D34"/>
  <c r="O32" l="1"/>
  <c r="L31"/>
  <c r="A35" i="4"/>
  <c r="Q33"/>
  <c r="U33"/>
  <c r="Y7"/>
  <c r="U6"/>
  <c r="Y8"/>
  <c r="U7"/>
  <c r="T9"/>
  <c r="Q8"/>
  <c r="Q9"/>
  <c r="Q33" i="3"/>
  <c r="R33"/>
  <c r="K33"/>
  <c r="G33"/>
  <c r="J33" s="1"/>
  <c r="D35"/>
  <c r="F34"/>
  <c r="A36" i="4" l="1"/>
  <c r="Q34"/>
  <c r="U34"/>
  <c r="O33" i="3"/>
  <c r="L32"/>
  <c r="Y9" i="4"/>
  <c r="U8"/>
  <c r="U9"/>
  <c r="Q34" i="3"/>
  <c r="R34"/>
  <c r="K34"/>
  <c r="L33" s="1"/>
  <c r="G34"/>
  <c r="J34" s="1"/>
  <c r="D36"/>
  <c r="D37" s="1"/>
  <c r="F37" s="1"/>
  <c r="F35"/>
  <c r="Q36" i="4" l="1"/>
  <c r="Q35"/>
  <c r="U36"/>
  <c r="U35"/>
  <c r="Q35" i="3"/>
  <c r="R35"/>
  <c r="Q37"/>
  <c r="R37"/>
  <c r="G37"/>
  <c r="J37" s="1"/>
  <c r="K37"/>
  <c r="D38"/>
  <c r="F36"/>
  <c r="K35"/>
  <c r="L34" s="1"/>
  <c r="G35"/>
  <c r="J35" s="1"/>
  <c r="R36" l="1"/>
  <c r="Q36"/>
  <c r="D39"/>
  <c r="F38"/>
  <c r="G36"/>
  <c r="J36" s="1"/>
  <c r="K36"/>
  <c r="L35" s="1"/>
  <c r="L36" l="1"/>
  <c r="Q38"/>
  <c r="R38"/>
  <c r="D40"/>
  <c r="F39"/>
  <c r="G38"/>
  <c r="J38" s="1"/>
  <c r="K38"/>
  <c r="L37" s="1"/>
  <c r="Q39" l="1"/>
  <c r="R39"/>
  <c r="K39"/>
  <c r="L38" s="1"/>
  <c r="G39"/>
  <c r="J39" s="1"/>
  <c r="F40"/>
  <c r="R40" l="1"/>
  <c r="Q40"/>
  <c r="K40"/>
  <c r="L39" s="1"/>
  <c r="G40"/>
  <c r="J40" s="1"/>
  <c r="T19" i="4" l="1"/>
  <c r="Y19" l="1"/>
  <c r="U17"/>
  <c r="U19"/>
</calcChain>
</file>

<file path=xl/sharedStrings.xml><?xml version="1.0" encoding="utf-8"?>
<sst xmlns="http://schemas.openxmlformats.org/spreadsheetml/2006/main" count="177" uniqueCount="79">
  <si>
    <t>SHOULDER</t>
  </si>
  <si>
    <t xml:space="preserve">IR 71 SB </t>
  </si>
  <si>
    <t xml:space="preserve">IR 71 SB PROFILE </t>
  </si>
  <si>
    <t>3008+61.48</t>
  </si>
  <si>
    <t>GEOPAK BARR</t>
  </si>
  <si>
    <t>PREVOST STATIONS</t>
  </si>
  <si>
    <t xml:space="preserve">GEOPAK BARR </t>
  </si>
  <si>
    <t>PREVOST PG ELEV</t>
  </si>
  <si>
    <t>ML</t>
  </si>
  <si>
    <t>SLOPE</t>
  </si>
  <si>
    <t>GORE</t>
  </si>
  <si>
    <t>WIDTH</t>
  </si>
  <si>
    <t>IR 71 SB</t>
  </si>
  <si>
    <t>INSIDE EDGE ELEVATION</t>
  </si>
  <si>
    <t>GRADE ELEVATION</t>
  </si>
  <si>
    <t>ELEV</t>
  </si>
  <si>
    <t>grade break 2 &lt; .05</t>
  </si>
  <si>
    <t>grade break 1 &lt;.032</t>
  </si>
  <si>
    <t>grade break 2 &lt; .032</t>
  </si>
  <si>
    <t>STATION</t>
  </si>
  <si>
    <t>RAMP B3</t>
  </si>
  <si>
    <t>GRADE BREAK 1 &lt; .032</t>
  </si>
  <si>
    <t>GRADE BREAK 2 &lt; .032</t>
  </si>
  <si>
    <t>GRADE BREAK 3 &lt; .032</t>
  </si>
  <si>
    <t>GRADE BREAK 4 &lt; .05</t>
  </si>
  <si>
    <t>RAMP C3</t>
  </si>
  <si>
    <t xml:space="preserve">GEOPAK </t>
  </si>
  <si>
    <t>RAMP C3 TO IR 71 SB</t>
  </si>
  <si>
    <t xml:space="preserve">RAMP PROFILE </t>
  </si>
  <si>
    <t>Mainline Elevation</t>
  </si>
  <si>
    <t>INSIDE EDGE LINE ELEVATION</t>
  </si>
  <si>
    <t>RAMP WIDTH</t>
  </si>
  <si>
    <t>RAMP SLOPE</t>
  </si>
  <si>
    <t xml:space="preserve"> IR71SB B/L TO RAMP C3</t>
  </si>
  <si>
    <t>BEGIN RAMP C3</t>
  </si>
  <si>
    <t>DO NOT USE SHEET FOR IR 71 SB, RAMP C3, RAMP B3</t>
  </si>
  <si>
    <t>RAMP A SHOULDER</t>
  </si>
  <si>
    <t>Station</t>
  </si>
  <si>
    <t>LR</t>
  </si>
  <si>
    <t>TRANS RATE</t>
  </si>
  <si>
    <t>GEOPAK ELEVATION</t>
  </si>
  <si>
    <t>grade break 3 &lt; .07</t>
  </si>
  <si>
    <t>GRADE BREAK 5 &lt; .07</t>
  </si>
  <si>
    <t>RAMP B3 TO IR 71 SB</t>
  </si>
  <si>
    <t>RAMP PROFILE</t>
  </si>
  <si>
    <t>GEOPAK IR 71 SB</t>
  </si>
  <si>
    <t>TRANS</t>
  </si>
  <si>
    <t>RATE</t>
  </si>
  <si>
    <t>IR71 SB ML</t>
  </si>
  <si>
    <t>IR 71 PAVMT SLOPE</t>
  </si>
  <si>
    <t>RAMP C3 PAVMT SLOPE</t>
  </si>
  <si>
    <t>HALF FLAT STA</t>
  </si>
  <si>
    <t>END FS_4</t>
  </si>
  <si>
    <t>Prof Grade</t>
  </si>
  <si>
    <t>IR 71 SB PROFILE GRADE</t>
  </si>
  <si>
    <t>ELEVATION/ GEOPAK</t>
  </si>
  <si>
    <t>INS EDGE PROF GR</t>
  </si>
  <si>
    <t>BARR OREV PROF GR</t>
  </si>
  <si>
    <t>IR 71 SB PROF GR</t>
  </si>
  <si>
    <t>RAMP B3 PROF GR</t>
  </si>
  <si>
    <t>USE THESE ELEVATIONS</t>
  </si>
  <si>
    <t>LANE LINE ELEVATION</t>
  </si>
  <si>
    <t>RAMP C3 GPD</t>
  </si>
  <si>
    <t>RAMP C3 RII</t>
  </si>
  <si>
    <t>RAMP</t>
  </si>
  <si>
    <t>B/L</t>
  </si>
  <si>
    <t>DIST</t>
  </si>
  <si>
    <t xml:space="preserve">GEOPAK RAMP C3 </t>
  </si>
  <si>
    <t>Elevation</t>
  </si>
  <si>
    <t>ORG P/G</t>
  </si>
  <si>
    <t>P/G SLOPE</t>
  </si>
  <si>
    <t>RAMP C5 PROFILE</t>
  </si>
  <si>
    <t>RAMP C5</t>
  </si>
  <si>
    <t>RAMP C 5</t>
  </si>
  <si>
    <t>OUTSIDE E/P</t>
  </si>
  <si>
    <t>RAMP C3 TO RAMP C5</t>
  </si>
  <si>
    <t xml:space="preserve">RAMP C5 TO C3 </t>
  </si>
  <si>
    <t>RAMP C5 TO C3</t>
  </si>
  <si>
    <t>E/P EDGE LINE ELEVATION</t>
  </si>
</sst>
</file>

<file path=xl/styles.xml><?xml version="1.0" encoding="utf-8"?>
<styleSheet xmlns="http://schemas.openxmlformats.org/spreadsheetml/2006/main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\+##.00"/>
    <numFmt numFmtId="165" formatCode="0.0000"/>
    <numFmt numFmtId="166" formatCode="0.000"/>
    <numFmt numFmtId="167" formatCode="###\+##.00"/>
    <numFmt numFmtId="168" formatCode="0.000000"/>
    <numFmt numFmtId="169" formatCode="00\+00.00"/>
    <numFmt numFmtId="170" formatCode="####\+##.00"/>
    <numFmt numFmtId="178" formatCode="######\+##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237">
    <xf numFmtId="0" fontId="0" fillId="0" borderId="0" xfId="0"/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1" xfId="0" applyBorder="1"/>
    <xf numFmtId="0" fontId="0" fillId="0" borderId="9" xfId="0" applyBorder="1"/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/>
    <xf numFmtId="165" fontId="0" fillId="0" borderId="1" xfId="0" applyNumberFormat="1" applyBorder="1"/>
    <xf numFmtId="166" fontId="0" fillId="0" borderId="1" xfId="0" applyNumberFormat="1" applyBorder="1"/>
    <xf numFmtId="166" fontId="0" fillId="0" borderId="1" xfId="0" applyNumberFormat="1" applyBorder="1" applyAlignment="1">
      <alignment horizontal="center"/>
    </xf>
    <xf numFmtId="2" fontId="1" fillId="0" borderId="4" xfId="0" applyNumberFormat="1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2" fontId="1" fillId="0" borderId="16" xfId="0" applyNumberFormat="1" applyFont="1" applyFill="1" applyBorder="1" applyAlignment="1">
      <alignment horizontal="center" wrapText="1"/>
    </xf>
    <xf numFmtId="165" fontId="0" fillId="0" borderId="16" xfId="0" applyNumberFormat="1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6" xfId="0" applyFon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16" xfId="0" applyFont="1" applyBorder="1" applyAlignment="1">
      <alignment horizontal="center" wrapText="1"/>
    </xf>
    <xf numFmtId="2" fontId="0" fillId="0" borderId="0" xfId="0" applyNumberFormat="1" applyAlignment="1">
      <alignment horizontal="center"/>
    </xf>
    <xf numFmtId="165" fontId="0" fillId="0" borderId="0" xfId="0" applyNumberFormat="1"/>
    <xf numFmtId="166" fontId="0" fillId="0" borderId="1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67" fontId="0" fillId="0" borderId="6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6" fontId="0" fillId="2" borderId="7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0" fontId="0" fillId="0" borderId="0" xfId="0" applyBorder="1"/>
    <xf numFmtId="165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19" xfId="0" applyBorder="1"/>
    <xf numFmtId="165" fontId="0" fillId="0" borderId="20" xfId="0" applyNumberFormat="1" applyBorder="1"/>
    <xf numFmtId="0" fontId="0" fillId="0" borderId="20" xfId="0" applyBorder="1"/>
    <xf numFmtId="0" fontId="0" fillId="0" borderId="20" xfId="0" applyBorder="1" applyAlignment="1">
      <alignment horizontal="center" vertical="center"/>
    </xf>
    <xf numFmtId="0" fontId="0" fillId="0" borderId="21" xfId="0" applyBorder="1"/>
    <xf numFmtId="0" fontId="0" fillId="0" borderId="16" xfId="0" applyBorder="1"/>
    <xf numFmtId="0" fontId="0" fillId="0" borderId="16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7" fontId="0" fillId="0" borderId="6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7" fontId="0" fillId="0" borderId="8" xfId="0" applyNumberFormat="1" applyBorder="1" applyAlignment="1">
      <alignment horizontal="center" vertical="center"/>
    </xf>
    <xf numFmtId="165" fontId="0" fillId="0" borderId="9" xfId="0" applyNumberFormat="1" applyBorder="1"/>
    <xf numFmtId="166" fontId="0" fillId="0" borderId="9" xfId="0" applyNumberFormat="1" applyBorder="1"/>
    <xf numFmtId="0" fontId="0" fillId="0" borderId="9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166" fontId="0" fillId="2" borderId="0" xfId="0" applyNumberFormat="1" applyFill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left" vertical="center"/>
    </xf>
    <xf numFmtId="0" fontId="1" fillId="0" borderId="2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170" fontId="0" fillId="0" borderId="0" xfId="0" applyNumberFormat="1" applyAlignment="1">
      <alignment horizontal="center"/>
    </xf>
    <xf numFmtId="169" fontId="2" fillId="5" borderId="0" xfId="4" applyNumberFormat="1" applyFill="1" applyAlignment="1">
      <alignment horizontal="center" vertical="center"/>
    </xf>
    <xf numFmtId="165" fontId="0" fillId="4" borderId="0" xfId="0" applyNumberFormat="1" applyFill="1" applyAlignment="1">
      <alignment horizontal="center"/>
    </xf>
    <xf numFmtId="170" fontId="0" fillId="6" borderId="0" xfId="0" applyNumberFormat="1" applyFill="1" applyAlignment="1">
      <alignment horizontal="center"/>
    </xf>
    <xf numFmtId="0" fontId="0" fillId="6" borderId="0" xfId="0" applyFill="1" applyAlignment="1">
      <alignment horizontal="center"/>
    </xf>
    <xf numFmtId="168" fontId="2" fillId="6" borderId="0" xfId="4" applyNumberFormat="1" applyFill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165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165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5" fontId="0" fillId="8" borderId="2" xfId="0" applyNumberForma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/>
    </xf>
    <xf numFmtId="2" fontId="0" fillId="8" borderId="7" xfId="0" applyNumberFormat="1" applyFill="1" applyBorder="1" applyAlignment="1">
      <alignment horizontal="center"/>
    </xf>
    <xf numFmtId="164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166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166" fontId="0" fillId="12" borderId="1" xfId="0" applyNumberForma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165" fontId="0" fillId="13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2" fontId="1" fillId="13" borderId="16" xfId="0" applyNumberFormat="1" applyFont="1" applyFill="1" applyBorder="1" applyAlignment="1">
      <alignment horizontal="center" vertical="center" wrapText="1"/>
    </xf>
    <xf numFmtId="0" fontId="1" fillId="13" borderId="16" xfId="0" applyFont="1" applyFill="1" applyBorder="1" applyAlignment="1">
      <alignment horizontal="center" vertical="center" wrapText="1"/>
    </xf>
    <xf numFmtId="165" fontId="0" fillId="13" borderId="2" xfId="0" applyNumberFormat="1" applyFill="1" applyBorder="1" applyAlignment="1">
      <alignment horizontal="center"/>
    </xf>
    <xf numFmtId="165" fontId="0" fillId="13" borderId="4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14" borderId="1" xfId="0" applyNumberFormat="1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165" fontId="0" fillId="14" borderId="1" xfId="0" applyNumberFormat="1" applyFill="1" applyBorder="1" applyAlignment="1">
      <alignment horizontal="center"/>
    </xf>
    <xf numFmtId="0" fontId="0" fillId="5" borderId="0" xfId="0" applyFill="1"/>
    <xf numFmtId="0" fontId="1" fillId="5" borderId="1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15" borderId="1" xfId="0" applyFont="1" applyFill="1" applyBorder="1" applyAlignment="1">
      <alignment horizontal="center" vertical="center" wrapText="1"/>
    </xf>
    <xf numFmtId="2" fontId="0" fillId="0" borderId="16" xfId="0" applyNumberFormat="1" applyFont="1" applyFill="1" applyBorder="1" applyAlignment="1">
      <alignment horizontal="center" wrapText="1"/>
    </xf>
    <xf numFmtId="164" fontId="0" fillId="13" borderId="6" xfId="0" applyNumberFormat="1" applyFill="1" applyBorder="1" applyAlignment="1">
      <alignment horizontal="center"/>
    </xf>
    <xf numFmtId="178" fontId="0" fillId="0" borderId="23" xfId="0" applyNumberForma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2" fontId="0" fillId="0" borderId="0" xfId="0" applyNumberFormat="1"/>
    <xf numFmtId="170" fontId="0" fillId="0" borderId="1" xfId="0" applyNumberFormat="1" applyBorder="1" applyAlignment="1">
      <alignment horizontal="center"/>
    </xf>
    <xf numFmtId="170" fontId="0" fillId="0" borderId="0" xfId="0" applyNumberFormat="1"/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170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/>
    <xf numFmtId="170" fontId="0" fillId="0" borderId="0" xfId="0" applyNumberFormat="1" applyFill="1"/>
    <xf numFmtId="2" fontId="0" fillId="5" borderId="1" xfId="0" applyNumberFormat="1" applyFill="1" applyBorder="1" applyAlignment="1">
      <alignment horizontal="center"/>
    </xf>
    <xf numFmtId="166" fontId="0" fillId="5" borderId="1" xfId="0" applyNumberFormat="1" applyFill="1" applyBorder="1" applyAlignment="1">
      <alignment horizontal="center"/>
    </xf>
    <xf numFmtId="2" fontId="0" fillId="0" borderId="27" xfId="0" applyNumberFormat="1" applyFon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166" fontId="0" fillId="0" borderId="28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4" fontId="1" fillId="0" borderId="0" xfId="0" applyNumberFormat="1" applyFont="1" applyFill="1" applyBorder="1" applyAlignment="1">
      <alignment horizontal="left" vertic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70" fontId="0" fillId="0" borderId="0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70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6" fontId="0" fillId="2" borderId="9" xfId="0" applyNumberFormat="1" applyFill="1" applyBorder="1" applyAlignment="1">
      <alignment horizontal="center"/>
    </xf>
    <xf numFmtId="166" fontId="0" fillId="2" borderId="10" xfId="0" applyNumberFormat="1" applyFill="1" applyBorder="1" applyAlignment="1">
      <alignment horizontal="center"/>
    </xf>
    <xf numFmtId="178" fontId="0" fillId="2" borderId="23" xfId="0" applyNumberFormat="1" applyFill="1" applyBorder="1" applyAlignment="1">
      <alignment horizontal="center"/>
    </xf>
    <xf numFmtId="2" fontId="0" fillId="2" borderId="27" xfId="0" applyNumberFormat="1" applyFill="1" applyBorder="1" applyAlignment="1">
      <alignment horizontal="center"/>
    </xf>
    <xf numFmtId="165" fontId="0" fillId="2" borderId="27" xfId="0" applyNumberFormat="1" applyFill="1" applyBorder="1" applyAlignment="1">
      <alignment horizontal="center"/>
    </xf>
    <xf numFmtId="170" fontId="0" fillId="2" borderId="1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168" fontId="2" fillId="0" borderId="0" xfId="4" applyNumberFormat="1" applyFill="1" applyAlignment="1">
      <alignment horizontal="center" vertical="center"/>
    </xf>
    <xf numFmtId="169" fontId="2" fillId="0" borderId="0" xfId="4" applyNumberFormat="1" applyFill="1" applyAlignment="1">
      <alignment horizontal="center" vertical="center"/>
    </xf>
    <xf numFmtId="17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168" fontId="0" fillId="5" borderId="1" xfId="0" applyNumberFormat="1" applyFill="1" applyBorder="1" applyAlignment="1">
      <alignment horizontal="center"/>
    </xf>
  </cellXfs>
  <cellStyles count="5">
    <cellStyle name="Comma 2" xfId="2"/>
    <cellStyle name="Currency 2" xfId="3"/>
    <cellStyle name="Normal" xfId="0" builtinId="0"/>
    <cellStyle name="Normal 2" xfId="4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0"/>
  <sheetViews>
    <sheetView zoomScale="85" zoomScaleNormal="85" workbookViewId="0">
      <selection activeCell="L22" sqref="L22"/>
    </sheetView>
  </sheetViews>
  <sheetFormatPr defaultRowHeight="15"/>
  <cols>
    <col min="1" max="1" width="21.140625" customWidth="1"/>
    <col min="2" max="2" width="21.140625" style="9" customWidth="1"/>
    <col min="3" max="3" width="25.85546875" customWidth="1"/>
    <col min="4" max="4" width="9.140625" customWidth="1"/>
    <col min="5" max="5" width="10.5703125" customWidth="1"/>
    <col min="6" max="6" width="12.85546875" customWidth="1"/>
    <col min="7" max="7" width="25.42578125" customWidth="1"/>
    <col min="8" max="8" width="13.28515625" customWidth="1"/>
    <col min="9" max="9" width="14.5703125" customWidth="1"/>
    <col min="10" max="10" width="14.5703125" style="9" customWidth="1"/>
    <col min="11" max="11" width="22.28515625" customWidth="1"/>
    <col min="12" max="12" width="11.5703125" style="9" customWidth="1"/>
    <col min="13" max="13" width="12.7109375" customWidth="1"/>
    <col min="14" max="14" width="12.5703125" customWidth="1"/>
    <col min="15" max="15" width="11.7109375" customWidth="1"/>
    <col min="16" max="16" width="12.42578125" customWidth="1"/>
    <col min="17" max="17" width="19.5703125" customWidth="1"/>
    <col min="18" max="18" width="19" customWidth="1"/>
    <col min="19" max="19" width="20.140625" customWidth="1"/>
  </cols>
  <sheetData>
    <row r="1" spans="1:19">
      <c r="A1" s="11" t="s">
        <v>1</v>
      </c>
      <c r="B1" s="21" t="s">
        <v>4</v>
      </c>
      <c r="C1" s="29" t="s">
        <v>6</v>
      </c>
      <c r="D1" s="17" t="s">
        <v>8</v>
      </c>
      <c r="E1" s="24" t="s">
        <v>10</v>
      </c>
      <c r="F1" s="24" t="s">
        <v>10</v>
      </c>
      <c r="G1" s="23" t="s">
        <v>12</v>
      </c>
      <c r="H1" s="23" t="s">
        <v>12</v>
      </c>
      <c r="I1" s="14"/>
      <c r="J1" s="23" t="s">
        <v>12</v>
      </c>
      <c r="K1" s="15" t="s">
        <v>2</v>
      </c>
      <c r="L1" s="104" t="s">
        <v>53</v>
      </c>
      <c r="M1" s="14" t="s">
        <v>0</v>
      </c>
      <c r="N1" s="14" t="s">
        <v>0</v>
      </c>
      <c r="O1" s="4" t="s">
        <v>0</v>
      </c>
    </row>
    <row r="2" spans="1:19" s="9" customFormat="1" ht="30">
      <c r="A2" s="30"/>
      <c r="B2" s="31" t="s">
        <v>5</v>
      </c>
      <c r="C2" s="32" t="s">
        <v>7</v>
      </c>
      <c r="D2" s="33" t="s">
        <v>9</v>
      </c>
      <c r="E2" s="34" t="s">
        <v>11</v>
      </c>
      <c r="F2" s="34" t="s">
        <v>9</v>
      </c>
      <c r="G2" s="38" t="s">
        <v>13</v>
      </c>
      <c r="H2" s="38" t="s">
        <v>11</v>
      </c>
      <c r="I2" s="35" t="s">
        <v>9</v>
      </c>
      <c r="J2" s="38" t="s">
        <v>61</v>
      </c>
      <c r="K2" s="36" t="s">
        <v>14</v>
      </c>
      <c r="L2" s="105"/>
      <c r="M2" s="35" t="s">
        <v>11</v>
      </c>
      <c r="N2" s="35" t="s">
        <v>9</v>
      </c>
      <c r="O2" s="37" t="s">
        <v>15</v>
      </c>
      <c r="Q2" s="9" t="s">
        <v>17</v>
      </c>
      <c r="R2" s="9" t="s">
        <v>18</v>
      </c>
      <c r="S2" s="42" t="s">
        <v>41</v>
      </c>
    </row>
    <row r="3" spans="1:19" s="9" customFormat="1">
      <c r="A3" s="30"/>
      <c r="B3" s="19">
        <v>68388.990000000005</v>
      </c>
      <c r="C3" s="164">
        <v>728.74</v>
      </c>
      <c r="D3" s="33">
        <v>-1.6E-2</v>
      </c>
      <c r="E3" s="34">
        <v>0</v>
      </c>
      <c r="F3" s="2">
        <f t="shared" ref="F3:F21" si="0">D3</f>
        <v>-1.6E-2</v>
      </c>
      <c r="G3" s="1">
        <f t="shared" ref="G3:G21" si="1">C3+(E3*F3)</f>
        <v>728.74</v>
      </c>
      <c r="H3" s="38">
        <v>24</v>
      </c>
      <c r="I3" s="35">
        <v>-1.6E-2</v>
      </c>
      <c r="J3" s="13">
        <f t="shared" ref="J3:J21" si="2">G3+I3*12</f>
        <v>728.548</v>
      </c>
      <c r="K3" s="1">
        <f t="shared" ref="K3:K21" si="3">C3+(E3*F3)+(H3*I3)</f>
        <v>728.35599999999999</v>
      </c>
      <c r="L3" s="105"/>
      <c r="M3" s="12">
        <v>12</v>
      </c>
      <c r="N3" s="12">
        <v>-0.04</v>
      </c>
      <c r="O3" s="6">
        <f t="shared" ref="O3:O21" si="4">K3+M3*N3</f>
        <v>727.87599999999998</v>
      </c>
      <c r="S3" s="42"/>
    </row>
    <row r="4" spans="1:19" s="9" customFormat="1">
      <c r="A4" s="30"/>
      <c r="B4" s="19">
        <v>68400</v>
      </c>
      <c r="C4" s="164">
        <v>728.71</v>
      </c>
      <c r="D4" s="33">
        <v>-1.6E-2</v>
      </c>
      <c r="E4" s="34">
        <v>0.39</v>
      </c>
      <c r="F4" s="2">
        <f t="shared" si="0"/>
        <v>-1.6E-2</v>
      </c>
      <c r="G4" s="1">
        <f t="shared" si="1"/>
        <v>728.70375999999999</v>
      </c>
      <c r="H4" s="38">
        <v>24</v>
      </c>
      <c r="I4" s="35">
        <v>-1.6E-2</v>
      </c>
      <c r="J4" s="13">
        <f t="shared" si="2"/>
        <v>728.51175999999998</v>
      </c>
      <c r="K4" s="1">
        <f t="shared" si="3"/>
        <v>728.31975999999997</v>
      </c>
      <c r="L4" s="105"/>
      <c r="M4" s="12">
        <v>12</v>
      </c>
      <c r="N4" s="12">
        <v>-0.04</v>
      </c>
      <c r="O4" s="6">
        <f t="shared" si="4"/>
        <v>727.83975999999996</v>
      </c>
      <c r="S4" s="42"/>
    </row>
    <row r="5" spans="1:19" s="9" customFormat="1">
      <c r="A5" s="30"/>
      <c r="B5" s="19">
        <f t="shared" ref="B5:B21" si="5">B4+25</f>
        <v>68425</v>
      </c>
      <c r="C5" s="164">
        <v>728.63</v>
      </c>
      <c r="D5" s="33">
        <v>-1.6E-2</v>
      </c>
      <c r="E5" s="34">
        <v>0.9</v>
      </c>
      <c r="F5" s="2">
        <f t="shared" si="0"/>
        <v>-1.6E-2</v>
      </c>
      <c r="G5" s="1">
        <f t="shared" si="1"/>
        <v>728.61559999999997</v>
      </c>
      <c r="H5" s="38">
        <v>24</v>
      </c>
      <c r="I5" s="35">
        <v>-1.6E-2</v>
      </c>
      <c r="J5" s="13">
        <f t="shared" si="2"/>
        <v>728.42359999999996</v>
      </c>
      <c r="K5" s="1">
        <f t="shared" si="3"/>
        <v>728.23159999999996</v>
      </c>
      <c r="L5" s="105"/>
      <c r="M5" s="12">
        <v>12</v>
      </c>
      <c r="N5" s="12">
        <v>-0.04</v>
      </c>
      <c r="O5" s="6">
        <f t="shared" si="4"/>
        <v>727.75159999999994</v>
      </c>
      <c r="S5" s="42"/>
    </row>
    <row r="6" spans="1:19" s="9" customFormat="1">
      <c r="A6" s="30"/>
      <c r="B6" s="19">
        <f t="shared" si="5"/>
        <v>68450</v>
      </c>
      <c r="C6" s="164">
        <v>728.52</v>
      </c>
      <c r="D6" s="33">
        <v>-1.6E-2</v>
      </c>
      <c r="E6" s="34">
        <v>1.39</v>
      </c>
      <c r="F6" s="2">
        <f t="shared" si="0"/>
        <v>-1.6E-2</v>
      </c>
      <c r="G6" s="1">
        <f t="shared" si="1"/>
        <v>728.49775999999997</v>
      </c>
      <c r="H6" s="38">
        <v>24</v>
      </c>
      <c r="I6" s="35">
        <v>-1.6E-2</v>
      </c>
      <c r="J6" s="13">
        <f t="shared" si="2"/>
        <v>728.30575999999996</v>
      </c>
      <c r="K6" s="1">
        <f t="shared" si="3"/>
        <v>728.11375999999996</v>
      </c>
      <c r="L6" s="105"/>
      <c r="M6" s="12">
        <v>12</v>
      </c>
      <c r="N6" s="12">
        <v>-0.04</v>
      </c>
      <c r="O6" s="6">
        <f t="shared" si="4"/>
        <v>727.63375999999994</v>
      </c>
      <c r="S6" s="42"/>
    </row>
    <row r="7" spans="1:19" s="9" customFormat="1">
      <c r="A7" s="30"/>
      <c r="B7" s="19">
        <f t="shared" si="5"/>
        <v>68475</v>
      </c>
      <c r="C7" s="164">
        <v>728.39</v>
      </c>
      <c r="D7" s="33">
        <v>-1.6E-2</v>
      </c>
      <c r="E7" s="34">
        <v>1.9</v>
      </c>
      <c r="F7" s="2">
        <f t="shared" si="0"/>
        <v>-1.6E-2</v>
      </c>
      <c r="G7" s="1">
        <f t="shared" si="1"/>
        <v>728.3596</v>
      </c>
      <c r="H7" s="38">
        <v>24</v>
      </c>
      <c r="I7" s="35">
        <v>-1.6E-2</v>
      </c>
      <c r="J7" s="13">
        <f t="shared" si="2"/>
        <v>728.16759999999999</v>
      </c>
      <c r="K7" s="1">
        <f t="shared" si="3"/>
        <v>727.97559999999999</v>
      </c>
      <c r="L7" s="105"/>
      <c r="M7" s="12">
        <v>12</v>
      </c>
      <c r="N7" s="12">
        <v>-0.04</v>
      </c>
      <c r="O7" s="6">
        <f t="shared" si="4"/>
        <v>727.49559999999997</v>
      </c>
      <c r="S7" s="42"/>
    </row>
    <row r="8" spans="1:19" s="9" customFormat="1">
      <c r="A8" s="30"/>
      <c r="B8" s="19">
        <f t="shared" si="5"/>
        <v>68500</v>
      </c>
      <c r="C8" s="164">
        <v>728.23</v>
      </c>
      <c r="D8" s="33">
        <v>-1.6E-2</v>
      </c>
      <c r="E8" s="34">
        <v>2.4</v>
      </c>
      <c r="F8" s="2">
        <f t="shared" si="0"/>
        <v>-1.6E-2</v>
      </c>
      <c r="G8" s="1">
        <f t="shared" si="1"/>
        <v>728.19159999999999</v>
      </c>
      <c r="H8" s="38">
        <v>24</v>
      </c>
      <c r="I8" s="35">
        <v>-1.6E-2</v>
      </c>
      <c r="J8" s="13">
        <f t="shared" si="2"/>
        <v>727.99959999999999</v>
      </c>
      <c r="K8" s="1">
        <f t="shared" si="3"/>
        <v>727.80759999999998</v>
      </c>
      <c r="L8" s="105"/>
      <c r="M8" s="12">
        <v>12</v>
      </c>
      <c r="N8" s="12">
        <v>-0.04</v>
      </c>
      <c r="O8" s="6">
        <f t="shared" si="4"/>
        <v>727.32759999999996</v>
      </c>
      <c r="S8" s="42"/>
    </row>
    <row r="9" spans="1:19" s="9" customFormat="1">
      <c r="A9" s="30"/>
      <c r="B9" s="19">
        <f t="shared" si="5"/>
        <v>68525</v>
      </c>
      <c r="C9" s="164">
        <v>728.05</v>
      </c>
      <c r="D9" s="33">
        <v>-1.6E-2</v>
      </c>
      <c r="E9" s="34">
        <v>2.9</v>
      </c>
      <c r="F9" s="2">
        <f t="shared" si="0"/>
        <v>-1.6E-2</v>
      </c>
      <c r="G9" s="1">
        <f t="shared" si="1"/>
        <v>728.00360000000001</v>
      </c>
      <c r="H9" s="38">
        <v>24</v>
      </c>
      <c r="I9" s="35">
        <v>-1.6E-2</v>
      </c>
      <c r="J9" s="13">
        <f t="shared" si="2"/>
        <v>727.8116</v>
      </c>
      <c r="K9" s="1">
        <f t="shared" si="3"/>
        <v>727.61959999999999</v>
      </c>
      <c r="L9" s="105"/>
      <c r="M9" s="12">
        <v>12</v>
      </c>
      <c r="N9" s="12">
        <v>-0.04</v>
      </c>
      <c r="O9" s="6">
        <f t="shared" si="4"/>
        <v>727.13959999999997</v>
      </c>
      <c r="S9" s="42"/>
    </row>
    <row r="10" spans="1:19" s="9" customFormat="1">
      <c r="A10" s="30"/>
      <c r="B10" s="19">
        <f t="shared" si="5"/>
        <v>68550</v>
      </c>
      <c r="C10" s="164">
        <v>727.84</v>
      </c>
      <c r="D10" s="33">
        <v>-1.6E-2</v>
      </c>
      <c r="E10" s="34">
        <v>3.4</v>
      </c>
      <c r="F10" s="2">
        <f t="shared" si="0"/>
        <v>-1.6E-2</v>
      </c>
      <c r="G10" s="1">
        <f t="shared" si="1"/>
        <v>727.78560000000004</v>
      </c>
      <c r="H10" s="38">
        <v>24</v>
      </c>
      <c r="I10" s="35">
        <v>-1.6E-2</v>
      </c>
      <c r="J10" s="13">
        <f t="shared" si="2"/>
        <v>727.59360000000004</v>
      </c>
      <c r="K10" s="1">
        <f t="shared" si="3"/>
        <v>727.40160000000003</v>
      </c>
      <c r="L10" s="105"/>
      <c r="M10" s="12">
        <v>12</v>
      </c>
      <c r="N10" s="12">
        <v>-0.04</v>
      </c>
      <c r="O10" s="6">
        <f t="shared" si="4"/>
        <v>726.92160000000001</v>
      </c>
      <c r="S10" s="42"/>
    </row>
    <row r="11" spans="1:19" s="9" customFormat="1">
      <c r="A11" s="30"/>
      <c r="B11" s="19">
        <f t="shared" si="5"/>
        <v>68575</v>
      </c>
      <c r="C11" s="164">
        <v>727.61</v>
      </c>
      <c r="D11" s="33">
        <v>-1.6E-2</v>
      </c>
      <c r="E11" s="34">
        <v>3.89</v>
      </c>
      <c r="F11" s="2">
        <f t="shared" si="0"/>
        <v>-1.6E-2</v>
      </c>
      <c r="G11" s="1">
        <f t="shared" si="1"/>
        <v>727.54776000000004</v>
      </c>
      <c r="H11" s="38">
        <v>24</v>
      </c>
      <c r="I11" s="35">
        <v>-1.6E-2</v>
      </c>
      <c r="J11" s="13">
        <f t="shared" si="2"/>
        <v>727.35576000000003</v>
      </c>
      <c r="K11" s="1">
        <f t="shared" si="3"/>
        <v>727.16376000000002</v>
      </c>
      <c r="L11" s="105"/>
      <c r="M11" s="12">
        <v>12</v>
      </c>
      <c r="N11" s="12">
        <v>-0.04</v>
      </c>
      <c r="O11" s="6">
        <f t="shared" si="4"/>
        <v>726.68376000000001</v>
      </c>
      <c r="S11" s="42"/>
    </row>
    <row r="12" spans="1:19" s="9" customFormat="1">
      <c r="A12" s="30"/>
      <c r="B12" s="19">
        <f t="shared" si="5"/>
        <v>68600</v>
      </c>
      <c r="C12" s="164">
        <v>727.35</v>
      </c>
      <c r="D12" s="33">
        <v>-1.6E-2</v>
      </c>
      <c r="E12" s="34">
        <v>4.3899999999999997</v>
      </c>
      <c r="F12" s="2">
        <f t="shared" si="0"/>
        <v>-1.6E-2</v>
      </c>
      <c r="G12" s="1">
        <f t="shared" si="1"/>
        <v>727.27976000000001</v>
      </c>
      <c r="H12" s="38">
        <v>24</v>
      </c>
      <c r="I12" s="35">
        <v>-1.6E-2</v>
      </c>
      <c r="J12" s="13">
        <f t="shared" si="2"/>
        <v>727.08776</v>
      </c>
      <c r="K12" s="1">
        <f t="shared" si="3"/>
        <v>726.89576</v>
      </c>
      <c r="L12" s="105"/>
      <c r="M12" s="12">
        <v>12</v>
      </c>
      <c r="N12" s="12">
        <v>-0.04</v>
      </c>
      <c r="O12" s="6">
        <f t="shared" si="4"/>
        <v>726.41575999999998</v>
      </c>
      <c r="S12" s="42"/>
    </row>
    <row r="13" spans="1:19" s="9" customFormat="1">
      <c r="A13" s="30"/>
      <c r="B13" s="19">
        <f t="shared" si="5"/>
        <v>68625</v>
      </c>
      <c r="C13" s="164">
        <v>727.07</v>
      </c>
      <c r="D13" s="33">
        <v>-1.6E-2</v>
      </c>
      <c r="E13" s="34">
        <v>4.8899999999999997</v>
      </c>
      <c r="F13" s="2">
        <f t="shared" si="0"/>
        <v>-1.6E-2</v>
      </c>
      <c r="G13" s="1">
        <f t="shared" si="1"/>
        <v>726.99176</v>
      </c>
      <c r="H13" s="38">
        <v>24</v>
      </c>
      <c r="I13" s="35">
        <v>-1.6E-2</v>
      </c>
      <c r="J13" s="13">
        <f t="shared" si="2"/>
        <v>726.79975999999999</v>
      </c>
      <c r="K13" s="1">
        <f t="shared" si="3"/>
        <v>726.60775999999998</v>
      </c>
      <c r="L13" s="105"/>
      <c r="M13" s="12">
        <v>12</v>
      </c>
      <c r="N13" s="12">
        <v>-0.04</v>
      </c>
      <c r="O13" s="6">
        <f t="shared" si="4"/>
        <v>726.12775999999997</v>
      </c>
      <c r="S13" s="42"/>
    </row>
    <row r="14" spans="1:19" s="9" customFormat="1">
      <c r="A14" s="30"/>
      <c r="B14" s="19">
        <f t="shared" si="5"/>
        <v>68650</v>
      </c>
      <c r="C14" s="164">
        <v>726.76</v>
      </c>
      <c r="D14" s="33">
        <v>-1.6E-2</v>
      </c>
      <c r="E14" s="34">
        <v>5.39</v>
      </c>
      <c r="F14" s="2">
        <f t="shared" si="0"/>
        <v>-1.6E-2</v>
      </c>
      <c r="G14" s="1">
        <f t="shared" si="1"/>
        <v>726.67376000000002</v>
      </c>
      <c r="H14" s="38">
        <v>24</v>
      </c>
      <c r="I14" s="35">
        <v>-1.6E-2</v>
      </c>
      <c r="J14" s="13">
        <f t="shared" si="2"/>
        <v>726.48176000000001</v>
      </c>
      <c r="K14" s="1">
        <f t="shared" si="3"/>
        <v>726.28976</v>
      </c>
      <c r="L14" s="105"/>
      <c r="M14" s="12">
        <v>12</v>
      </c>
      <c r="N14" s="12">
        <v>-0.04</v>
      </c>
      <c r="O14" s="6">
        <f t="shared" si="4"/>
        <v>725.80975999999998</v>
      </c>
      <c r="S14" s="42"/>
    </row>
    <row r="15" spans="1:19" s="9" customFormat="1">
      <c r="A15" s="30"/>
      <c r="B15" s="19">
        <f t="shared" si="5"/>
        <v>68675</v>
      </c>
      <c r="C15" s="164">
        <v>726.42</v>
      </c>
      <c r="D15" s="33">
        <v>-1.6E-2</v>
      </c>
      <c r="E15" s="34">
        <v>5.89</v>
      </c>
      <c r="F15" s="2">
        <f t="shared" si="0"/>
        <v>-1.6E-2</v>
      </c>
      <c r="G15" s="1">
        <f t="shared" si="1"/>
        <v>726.32575999999995</v>
      </c>
      <c r="H15" s="38">
        <v>24</v>
      </c>
      <c r="I15" s="35">
        <v>-1.6E-2</v>
      </c>
      <c r="J15" s="13">
        <f t="shared" si="2"/>
        <v>726.13375999999994</v>
      </c>
      <c r="K15" s="1">
        <f t="shared" si="3"/>
        <v>725.94175999999993</v>
      </c>
      <c r="L15" s="105"/>
      <c r="M15" s="12">
        <v>12</v>
      </c>
      <c r="N15" s="12">
        <v>-0.04</v>
      </c>
      <c r="O15" s="6">
        <f t="shared" si="4"/>
        <v>725.46175999999991</v>
      </c>
      <c r="S15" s="42"/>
    </row>
    <row r="16" spans="1:19" s="9" customFormat="1">
      <c r="A16" s="30"/>
      <c r="B16" s="19">
        <f t="shared" si="5"/>
        <v>68700</v>
      </c>
      <c r="C16" s="164">
        <v>726.06</v>
      </c>
      <c r="D16" s="33">
        <v>-1.6E-2</v>
      </c>
      <c r="E16" s="34">
        <v>6.39</v>
      </c>
      <c r="F16" s="2">
        <f t="shared" si="0"/>
        <v>-1.6E-2</v>
      </c>
      <c r="G16" s="1">
        <f t="shared" si="1"/>
        <v>725.95775999999989</v>
      </c>
      <c r="H16" s="38">
        <v>24</v>
      </c>
      <c r="I16" s="35">
        <v>-1.6E-2</v>
      </c>
      <c r="J16" s="13">
        <f t="shared" si="2"/>
        <v>725.76575999999989</v>
      </c>
      <c r="K16" s="1">
        <f t="shared" si="3"/>
        <v>725.57375999999988</v>
      </c>
      <c r="L16" s="105"/>
      <c r="M16" s="12">
        <v>12</v>
      </c>
      <c r="N16" s="12">
        <v>-0.04</v>
      </c>
      <c r="O16" s="6">
        <f t="shared" si="4"/>
        <v>725.09375999999986</v>
      </c>
      <c r="S16" s="42"/>
    </row>
    <row r="17" spans="1:19" s="9" customFormat="1">
      <c r="A17" s="30"/>
      <c r="B17" s="19">
        <f t="shared" si="5"/>
        <v>68725</v>
      </c>
      <c r="C17" s="164">
        <v>725.68</v>
      </c>
      <c r="D17" s="33">
        <v>-1.6E-2</v>
      </c>
      <c r="E17" s="34">
        <v>6.89</v>
      </c>
      <c r="F17" s="2">
        <f t="shared" si="0"/>
        <v>-1.6E-2</v>
      </c>
      <c r="G17" s="1">
        <f t="shared" si="1"/>
        <v>725.56975999999997</v>
      </c>
      <c r="H17" s="38">
        <v>24</v>
      </c>
      <c r="I17" s="35">
        <v>-1.6E-2</v>
      </c>
      <c r="J17" s="13">
        <f t="shared" si="2"/>
        <v>725.37775999999997</v>
      </c>
      <c r="K17" s="1">
        <f t="shared" si="3"/>
        <v>725.18575999999996</v>
      </c>
      <c r="L17" s="105"/>
      <c r="M17" s="12">
        <v>12</v>
      </c>
      <c r="N17" s="12">
        <v>-0.04</v>
      </c>
      <c r="O17" s="6">
        <f t="shared" si="4"/>
        <v>724.70575999999994</v>
      </c>
      <c r="S17" s="42"/>
    </row>
    <row r="18" spans="1:19" s="9" customFormat="1">
      <c r="A18" s="30"/>
      <c r="B18" s="19">
        <f t="shared" si="5"/>
        <v>68750</v>
      </c>
      <c r="C18" s="164">
        <v>725.26</v>
      </c>
      <c r="D18" s="33">
        <v>-1.6E-2</v>
      </c>
      <c r="E18" s="34">
        <v>7.39</v>
      </c>
      <c r="F18" s="2">
        <f t="shared" si="0"/>
        <v>-1.6E-2</v>
      </c>
      <c r="G18" s="1">
        <f t="shared" si="1"/>
        <v>725.14175999999998</v>
      </c>
      <c r="H18" s="38">
        <v>24</v>
      </c>
      <c r="I18" s="35">
        <v>-1.6E-2</v>
      </c>
      <c r="J18" s="13">
        <f t="shared" si="2"/>
        <v>724.94975999999997</v>
      </c>
      <c r="K18" s="1">
        <f t="shared" si="3"/>
        <v>724.75775999999996</v>
      </c>
      <c r="L18" s="105"/>
      <c r="M18" s="12">
        <v>12</v>
      </c>
      <c r="N18" s="12">
        <v>-0.04</v>
      </c>
      <c r="O18" s="6">
        <f t="shared" si="4"/>
        <v>724.27775999999994</v>
      </c>
      <c r="S18" s="42"/>
    </row>
    <row r="19" spans="1:19" s="9" customFormat="1">
      <c r="A19" s="30"/>
      <c r="B19" s="19">
        <f t="shared" si="5"/>
        <v>68775</v>
      </c>
      <c r="C19" s="164">
        <v>724.83</v>
      </c>
      <c r="D19" s="33">
        <v>-1.6E-2</v>
      </c>
      <c r="E19" s="34">
        <v>7.89</v>
      </c>
      <c r="F19" s="2">
        <f t="shared" si="0"/>
        <v>-1.6E-2</v>
      </c>
      <c r="G19" s="1">
        <f t="shared" si="1"/>
        <v>724.70375999999999</v>
      </c>
      <c r="H19" s="38">
        <v>24</v>
      </c>
      <c r="I19" s="35">
        <v>-1.6E-2</v>
      </c>
      <c r="J19" s="13">
        <f t="shared" si="2"/>
        <v>724.51175999999998</v>
      </c>
      <c r="K19" s="1">
        <f t="shared" si="3"/>
        <v>724.31975999999997</v>
      </c>
      <c r="L19" s="105"/>
      <c r="M19" s="12">
        <v>12</v>
      </c>
      <c r="N19" s="12">
        <v>-0.04</v>
      </c>
      <c r="O19" s="6">
        <f t="shared" si="4"/>
        <v>723.83975999999996</v>
      </c>
      <c r="S19" s="42"/>
    </row>
    <row r="20" spans="1:19" s="9" customFormat="1">
      <c r="A20" s="30"/>
      <c r="B20" s="19">
        <f t="shared" si="5"/>
        <v>68800</v>
      </c>
      <c r="C20" s="164">
        <v>724.36</v>
      </c>
      <c r="D20" s="33">
        <v>-1.6E-2</v>
      </c>
      <c r="E20" s="34">
        <v>8.39</v>
      </c>
      <c r="F20" s="2">
        <f t="shared" si="0"/>
        <v>-1.6E-2</v>
      </c>
      <c r="G20" s="1">
        <f t="shared" si="1"/>
        <v>724.22576000000004</v>
      </c>
      <c r="H20" s="38">
        <v>24</v>
      </c>
      <c r="I20" s="35">
        <v>-1.6E-2</v>
      </c>
      <c r="J20" s="13">
        <f t="shared" si="2"/>
        <v>724.03376000000003</v>
      </c>
      <c r="K20" s="1">
        <f t="shared" si="3"/>
        <v>723.84176000000002</v>
      </c>
      <c r="L20" s="105"/>
      <c r="M20" s="12">
        <v>12</v>
      </c>
      <c r="N20" s="12">
        <v>-0.04</v>
      </c>
      <c r="O20" s="6">
        <f t="shared" si="4"/>
        <v>723.36176</v>
      </c>
      <c r="S20" s="42"/>
    </row>
    <row r="21" spans="1:19" s="9" customFormat="1">
      <c r="A21" s="30"/>
      <c r="B21" s="19">
        <f t="shared" si="5"/>
        <v>68825</v>
      </c>
      <c r="C21" s="164">
        <v>723.88</v>
      </c>
      <c r="D21" s="33">
        <v>-1.6E-2</v>
      </c>
      <c r="E21" s="34">
        <v>8.89</v>
      </c>
      <c r="F21" s="2">
        <f t="shared" si="0"/>
        <v>-1.6E-2</v>
      </c>
      <c r="G21" s="1">
        <f t="shared" si="1"/>
        <v>723.73775999999998</v>
      </c>
      <c r="H21" s="38">
        <v>24</v>
      </c>
      <c r="I21" s="35">
        <v>-1.6E-2</v>
      </c>
      <c r="J21" s="13">
        <f t="shared" si="2"/>
        <v>723.54575999999997</v>
      </c>
      <c r="K21" s="1">
        <f t="shared" si="3"/>
        <v>723.35375999999997</v>
      </c>
      <c r="L21" s="105"/>
      <c r="M21" s="12">
        <v>12</v>
      </c>
      <c r="N21" s="12">
        <v>-0.04</v>
      </c>
      <c r="O21" s="6">
        <f t="shared" si="4"/>
        <v>722.87375999999995</v>
      </c>
      <c r="S21" s="42"/>
    </row>
    <row r="22" spans="1:19">
      <c r="A22" s="5">
        <v>20244.8</v>
      </c>
      <c r="B22" s="19">
        <v>68830.02</v>
      </c>
      <c r="C22" s="13">
        <v>723.78</v>
      </c>
      <c r="D22" s="53">
        <v>-1.6E-2</v>
      </c>
      <c r="E22" s="90">
        <v>9</v>
      </c>
      <c r="F22" s="2">
        <f>D22</f>
        <v>-1.6E-2</v>
      </c>
      <c r="G22" s="1">
        <f t="shared" ref="G22:G40" si="6">C22+(E22*F22)</f>
        <v>723.63599999999997</v>
      </c>
      <c r="H22" s="52">
        <v>24</v>
      </c>
      <c r="I22" s="53">
        <v>-1.6E-2</v>
      </c>
      <c r="J22" s="13">
        <f>G22+I22*12</f>
        <v>723.44399999999996</v>
      </c>
      <c r="K22" s="1">
        <f t="shared" ref="K22:K40" si="7">C22+(E22*F22)+(H22*I22)</f>
        <v>723.25199999999995</v>
      </c>
      <c r="L22" s="106">
        <f t="shared" ref="L22:L39" si="8">(K23-K22)/(A23-A22)</f>
        <v>-2.1461538461526434E-2</v>
      </c>
      <c r="M22" s="12">
        <v>12</v>
      </c>
      <c r="N22" s="12">
        <v>-0.04</v>
      </c>
      <c r="O22" s="6">
        <f>K22+M22*N22</f>
        <v>722.77199999999993</v>
      </c>
      <c r="Q22" s="90">
        <f t="shared" ref="Q22:Q40" si="9">ABS(F22-D22)</f>
        <v>0</v>
      </c>
      <c r="R22" s="90">
        <f t="shared" ref="R22:R40" si="10">I22-F22</f>
        <v>0</v>
      </c>
      <c r="S22" s="52">
        <f>ABS(N22-I22)</f>
        <v>2.4E-2</v>
      </c>
    </row>
    <row r="23" spans="1:19">
      <c r="A23" s="5">
        <v>20250</v>
      </c>
      <c r="B23" s="19">
        <v>68835.210000000006</v>
      </c>
      <c r="C23" s="13">
        <v>723.67</v>
      </c>
      <c r="D23" s="53">
        <f t="shared" ref="D23:D25" si="11">D22</f>
        <v>-1.6E-2</v>
      </c>
      <c r="E23" s="90">
        <v>9.1</v>
      </c>
      <c r="F23" s="2">
        <f t="shared" ref="F23:F25" si="12">D23</f>
        <v>-1.6E-2</v>
      </c>
      <c r="G23" s="1">
        <f t="shared" si="6"/>
        <v>723.52440000000001</v>
      </c>
      <c r="H23" s="52">
        <v>24</v>
      </c>
      <c r="I23" s="53">
        <v>-1.6E-2</v>
      </c>
      <c r="J23" s="13">
        <f t="shared" ref="J23:J40" si="13">G23+I23*12</f>
        <v>723.33240000000001</v>
      </c>
      <c r="K23" s="1">
        <f t="shared" si="7"/>
        <v>723.1404</v>
      </c>
      <c r="L23" s="106">
        <f t="shared" si="8"/>
        <v>-2.1120000000000801E-2</v>
      </c>
      <c r="M23" s="12">
        <v>12</v>
      </c>
      <c r="N23" s="12">
        <v>-0.04</v>
      </c>
      <c r="O23" s="6">
        <f t="shared" ref="O23:O33" si="14">K23+M23*N23</f>
        <v>722.66039999999998</v>
      </c>
      <c r="Q23" s="90">
        <f t="shared" si="9"/>
        <v>0</v>
      </c>
      <c r="R23" s="90">
        <f t="shared" si="10"/>
        <v>0</v>
      </c>
      <c r="S23" s="52">
        <f t="shared" ref="S23:S33" si="15">ABS(N23-I23)</f>
        <v>2.4E-2</v>
      </c>
    </row>
    <row r="24" spans="1:19">
      <c r="A24" s="5">
        <f>A23+25</f>
        <v>20275</v>
      </c>
      <c r="B24" s="19">
        <v>68860.210000000006</v>
      </c>
      <c r="C24" s="13">
        <v>723.15</v>
      </c>
      <c r="D24" s="53">
        <f t="shared" si="11"/>
        <v>-1.6E-2</v>
      </c>
      <c r="E24" s="90">
        <v>9.6</v>
      </c>
      <c r="F24" s="2">
        <f t="shared" si="12"/>
        <v>-1.6E-2</v>
      </c>
      <c r="G24" s="1">
        <f t="shared" si="6"/>
        <v>722.99639999999999</v>
      </c>
      <c r="H24" s="52">
        <v>24</v>
      </c>
      <c r="I24" s="53">
        <v>-1.6E-2</v>
      </c>
      <c r="J24" s="13">
        <f t="shared" si="13"/>
        <v>722.80439999999999</v>
      </c>
      <c r="K24" s="1">
        <f t="shared" si="7"/>
        <v>722.61239999999998</v>
      </c>
      <c r="L24" s="106">
        <f t="shared" si="8"/>
        <v>-2.2319999999999708E-2</v>
      </c>
      <c r="M24" s="12">
        <v>12</v>
      </c>
      <c r="N24" s="12">
        <v>-0.04</v>
      </c>
      <c r="O24" s="6">
        <f t="shared" si="14"/>
        <v>722.13239999999996</v>
      </c>
      <c r="Q24" s="90">
        <f t="shared" si="9"/>
        <v>0</v>
      </c>
      <c r="R24" s="90">
        <f t="shared" si="10"/>
        <v>0</v>
      </c>
      <c r="S24" s="52">
        <f t="shared" si="15"/>
        <v>2.4E-2</v>
      </c>
    </row>
    <row r="25" spans="1:19">
      <c r="A25" s="5">
        <f>A24+25</f>
        <v>20300</v>
      </c>
      <c r="B25" s="19">
        <v>68885.2</v>
      </c>
      <c r="C25" s="13">
        <v>722.6</v>
      </c>
      <c r="D25" s="53">
        <f t="shared" si="11"/>
        <v>-1.6E-2</v>
      </c>
      <c r="E25" s="90">
        <v>10.1</v>
      </c>
      <c r="F25" s="2">
        <f t="shared" si="12"/>
        <v>-1.6E-2</v>
      </c>
      <c r="G25" s="1">
        <f t="shared" si="6"/>
        <v>722.4384</v>
      </c>
      <c r="H25" s="52">
        <v>24</v>
      </c>
      <c r="I25" s="53">
        <v>-1.6E-2</v>
      </c>
      <c r="J25" s="13">
        <f t="shared" si="13"/>
        <v>722.24639999999999</v>
      </c>
      <c r="K25" s="1">
        <f t="shared" si="7"/>
        <v>722.05439999999999</v>
      </c>
      <c r="L25" s="106">
        <f t="shared" si="8"/>
        <v>-2.1920000000000071E-2</v>
      </c>
      <c r="M25" s="12">
        <v>12</v>
      </c>
      <c r="N25" s="12">
        <v>-0.04</v>
      </c>
      <c r="O25" s="6">
        <f t="shared" si="14"/>
        <v>721.57439999999997</v>
      </c>
      <c r="Q25" s="90">
        <f t="shared" si="9"/>
        <v>0</v>
      </c>
      <c r="R25" s="90">
        <f t="shared" si="10"/>
        <v>0</v>
      </c>
      <c r="S25" s="52">
        <f t="shared" si="15"/>
        <v>2.4E-2</v>
      </c>
    </row>
    <row r="26" spans="1:19">
      <c r="A26" s="5">
        <f t="shared" ref="A26:A40" si="16">A25+25</f>
        <v>20325</v>
      </c>
      <c r="B26" s="19">
        <v>68910.2</v>
      </c>
      <c r="C26" s="13">
        <v>722.06</v>
      </c>
      <c r="D26" s="53">
        <f>D25</f>
        <v>-1.6E-2</v>
      </c>
      <c r="E26" s="52">
        <v>10.6</v>
      </c>
      <c r="F26" s="2">
        <f t="shared" ref="F26:F40" si="17">D26</f>
        <v>-1.6E-2</v>
      </c>
      <c r="G26" s="1">
        <f t="shared" si="6"/>
        <v>721.8904</v>
      </c>
      <c r="H26" s="52">
        <v>24</v>
      </c>
      <c r="I26" s="53">
        <v>-1.6E-2</v>
      </c>
      <c r="J26" s="13">
        <f t="shared" si="13"/>
        <v>721.69839999999999</v>
      </c>
      <c r="K26" s="1">
        <f t="shared" si="7"/>
        <v>721.50639999999999</v>
      </c>
      <c r="L26" s="106">
        <f t="shared" si="8"/>
        <v>-2.1920000000000071E-2</v>
      </c>
      <c r="M26" s="12">
        <v>12</v>
      </c>
      <c r="N26" s="12">
        <v>-0.04</v>
      </c>
      <c r="O26" s="6">
        <f t="shared" si="14"/>
        <v>721.02639999999997</v>
      </c>
      <c r="Q26" s="90">
        <f t="shared" si="9"/>
        <v>0</v>
      </c>
      <c r="R26" s="90">
        <f t="shared" si="10"/>
        <v>0</v>
      </c>
      <c r="S26" s="52">
        <f t="shared" si="15"/>
        <v>2.4E-2</v>
      </c>
    </row>
    <row r="27" spans="1:19">
      <c r="A27" s="5">
        <f t="shared" si="16"/>
        <v>20350</v>
      </c>
      <c r="B27" s="19">
        <v>68935.19</v>
      </c>
      <c r="C27" s="13">
        <v>721.52</v>
      </c>
      <c r="D27" s="53">
        <f>D26</f>
        <v>-1.6E-2</v>
      </c>
      <c r="E27" s="52">
        <v>11.1</v>
      </c>
      <c r="F27" s="2">
        <f t="shared" si="17"/>
        <v>-1.6E-2</v>
      </c>
      <c r="G27" s="1">
        <f t="shared" si="6"/>
        <v>721.3424</v>
      </c>
      <c r="H27" s="52">
        <v>24</v>
      </c>
      <c r="I27" s="53">
        <v>-1.6E-2</v>
      </c>
      <c r="J27" s="13">
        <f t="shared" si="13"/>
        <v>721.15039999999999</v>
      </c>
      <c r="K27" s="1">
        <f t="shared" si="7"/>
        <v>720.95839999999998</v>
      </c>
      <c r="L27" s="106">
        <f t="shared" si="8"/>
        <v>-2.1920000000000071E-2</v>
      </c>
      <c r="M27" s="12">
        <v>12</v>
      </c>
      <c r="N27" s="12">
        <v>-0.04</v>
      </c>
      <c r="O27" s="6">
        <f t="shared" si="14"/>
        <v>720.47839999999997</v>
      </c>
      <c r="Q27" s="90">
        <f t="shared" si="9"/>
        <v>0</v>
      </c>
      <c r="R27" s="90">
        <f t="shared" si="10"/>
        <v>0</v>
      </c>
      <c r="S27" s="52">
        <f t="shared" si="15"/>
        <v>2.4E-2</v>
      </c>
    </row>
    <row r="28" spans="1:19">
      <c r="A28" s="5">
        <f t="shared" si="16"/>
        <v>20375</v>
      </c>
      <c r="B28" s="19">
        <v>68960.19</v>
      </c>
      <c r="C28" s="13">
        <v>720.98</v>
      </c>
      <c r="D28" s="53">
        <f>D27</f>
        <v>-1.6E-2</v>
      </c>
      <c r="E28" s="52">
        <v>11.6</v>
      </c>
      <c r="F28" s="2">
        <f t="shared" si="17"/>
        <v>-1.6E-2</v>
      </c>
      <c r="G28" s="1">
        <f t="shared" si="6"/>
        <v>720.7944</v>
      </c>
      <c r="H28" s="52">
        <v>24</v>
      </c>
      <c r="I28" s="53">
        <v>-1.6E-2</v>
      </c>
      <c r="J28" s="13">
        <f t="shared" si="13"/>
        <v>720.60239999999999</v>
      </c>
      <c r="K28" s="1">
        <f t="shared" si="7"/>
        <v>720.41039999999998</v>
      </c>
      <c r="L28" s="106">
        <f t="shared" si="8"/>
        <v>-2.0319999999996979E-2</v>
      </c>
      <c r="M28" s="12">
        <v>12</v>
      </c>
      <c r="N28" s="12">
        <v>-0.04</v>
      </c>
      <c r="O28" s="6">
        <f t="shared" si="14"/>
        <v>719.93039999999996</v>
      </c>
      <c r="Q28" s="90">
        <f t="shared" si="9"/>
        <v>0</v>
      </c>
      <c r="R28" s="90">
        <f t="shared" si="10"/>
        <v>0</v>
      </c>
      <c r="S28" s="52">
        <f t="shared" si="15"/>
        <v>2.4E-2</v>
      </c>
    </row>
    <row r="29" spans="1:19">
      <c r="A29" s="5">
        <f t="shared" si="16"/>
        <v>20400</v>
      </c>
      <c r="B29" s="19">
        <v>68985.179999999993</v>
      </c>
      <c r="C29" s="13">
        <v>720.48</v>
      </c>
      <c r="D29" s="53">
        <f>D28</f>
        <v>-1.6E-2</v>
      </c>
      <c r="E29" s="52">
        <v>12.1</v>
      </c>
      <c r="F29" s="2">
        <f t="shared" si="17"/>
        <v>-1.6E-2</v>
      </c>
      <c r="G29" s="1">
        <f t="shared" si="6"/>
        <v>720.28640000000007</v>
      </c>
      <c r="H29" s="52">
        <v>24</v>
      </c>
      <c r="I29" s="53">
        <v>-1.6E-2</v>
      </c>
      <c r="J29" s="13">
        <f t="shared" si="13"/>
        <v>720.09440000000006</v>
      </c>
      <c r="K29" s="1">
        <f t="shared" si="7"/>
        <v>719.90240000000006</v>
      </c>
      <c r="L29" s="106">
        <f t="shared" si="8"/>
        <v>-1.8720000000002984E-2</v>
      </c>
      <c r="M29" s="12">
        <v>12</v>
      </c>
      <c r="N29" s="12">
        <v>-0.04</v>
      </c>
      <c r="O29" s="6">
        <f t="shared" si="14"/>
        <v>719.42240000000004</v>
      </c>
      <c r="Q29" s="90">
        <f t="shared" si="9"/>
        <v>0</v>
      </c>
      <c r="R29" s="90">
        <f t="shared" si="10"/>
        <v>0</v>
      </c>
      <c r="S29" s="52">
        <f t="shared" si="15"/>
        <v>2.4E-2</v>
      </c>
    </row>
    <row r="30" spans="1:19">
      <c r="A30" s="5">
        <f t="shared" si="16"/>
        <v>20425</v>
      </c>
      <c r="B30" s="19">
        <v>69010.179999999993</v>
      </c>
      <c r="C30" s="13">
        <v>720.02</v>
      </c>
      <c r="D30" s="53">
        <f>D29</f>
        <v>-1.6E-2</v>
      </c>
      <c r="E30" s="52">
        <v>12.6</v>
      </c>
      <c r="F30" s="2">
        <f t="shared" si="17"/>
        <v>-1.6E-2</v>
      </c>
      <c r="G30" s="1">
        <f t="shared" si="6"/>
        <v>719.8184</v>
      </c>
      <c r="H30" s="52">
        <v>24</v>
      </c>
      <c r="I30" s="53">
        <v>-1.6E-2</v>
      </c>
      <c r="J30" s="13">
        <f t="shared" si="13"/>
        <v>719.62639999999999</v>
      </c>
      <c r="K30" s="1">
        <f t="shared" si="7"/>
        <v>719.43439999999998</v>
      </c>
      <c r="L30" s="106">
        <f t="shared" si="8"/>
        <v>-1.7519999999999526E-2</v>
      </c>
      <c r="M30" s="12">
        <v>12</v>
      </c>
      <c r="N30" s="12">
        <v>-0.04</v>
      </c>
      <c r="O30" s="6">
        <f t="shared" si="14"/>
        <v>718.95439999999996</v>
      </c>
      <c r="Q30" s="90">
        <f t="shared" si="9"/>
        <v>0</v>
      </c>
      <c r="R30" s="90">
        <f t="shared" si="10"/>
        <v>0</v>
      </c>
      <c r="S30" s="52">
        <f t="shared" si="15"/>
        <v>2.4E-2</v>
      </c>
    </row>
    <row r="31" spans="1:19" s="9" customFormat="1">
      <c r="A31" s="5">
        <f t="shared" si="16"/>
        <v>20450</v>
      </c>
      <c r="B31" s="20">
        <v>69035.17</v>
      </c>
      <c r="C31" s="16">
        <v>719.59</v>
      </c>
      <c r="D31" s="53">
        <f t="shared" ref="D31:D40" si="18">D30</f>
        <v>-1.6E-2</v>
      </c>
      <c r="E31" s="91">
        <v>13.1</v>
      </c>
      <c r="F31" s="18">
        <f t="shared" si="17"/>
        <v>-1.6E-2</v>
      </c>
      <c r="G31" s="1">
        <f t="shared" si="6"/>
        <v>719.38040000000001</v>
      </c>
      <c r="H31" s="91">
        <v>24</v>
      </c>
      <c r="I31" s="53">
        <v>-1.6E-2</v>
      </c>
      <c r="J31" s="13">
        <f t="shared" si="13"/>
        <v>719.1884</v>
      </c>
      <c r="K31" s="1">
        <f t="shared" si="7"/>
        <v>718.99639999999999</v>
      </c>
      <c r="L31" s="106">
        <f t="shared" si="8"/>
        <v>-1.5519999999996799E-2</v>
      </c>
      <c r="M31" s="12">
        <v>12</v>
      </c>
      <c r="N31" s="12">
        <v>-0.04</v>
      </c>
      <c r="O31" s="6">
        <f t="shared" si="14"/>
        <v>718.51639999999998</v>
      </c>
      <c r="Q31" s="90">
        <f t="shared" si="9"/>
        <v>0</v>
      </c>
      <c r="R31" s="90">
        <f t="shared" si="10"/>
        <v>0</v>
      </c>
      <c r="S31" s="52">
        <f t="shared" si="15"/>
        <v>2.4E-2</v>
      </c>
    </row>
    <row r="32" spans="1:19" s="9" customFormat="1">
      <c r="A32" s="5">
        <f t="shared" si="16"/>
        <v>20475</v>
      </c>
      <c r="B32" s="20">
        <v>69060.17</v>
      </c>
      <c r="C32" s="16">
        <v>719.21</v>
      </c>
      <c r="D32" s="53">
        <f t="shared" si="18"/>
        <v>-1.6E-2</v>
      </c>
      <c r="E32" s="91">
        <v>13.6</v>
      </c>
      <c r="F32" s="18">
        <f t="shared" si="17"/>
        <v>-1.6E-2</v>
      </c>
      <c r="G32" s="1">
        <f t="shared" si="6"/>
        <v>718.99240000000009</v>
      </c>
      <c r="H32" s="91">
        <v>24</v>
      </c>
      <c r="I32" s="53">
        <v>-1.6E-2</v>
      </c>
      <c r="J32" s="13">
        <f t="shared" si="13"/>
        <v>718.80040000000008</v>
      </c>
      <c r="K32" s="1">
        <f t="shared" si="7"/>
        <v>718.60840000000007</v>
      </c>
      <c r="L32" s="106">
        <f t="shared" si="8"/>
        <v>-1.4320000000002437E-2</v>
      </c>
      <c r="M32" s="12">
        <v>12</v>
      </c>
      <c r="N32" s="12">
        <v>-0.04</v>
      </c>
      <c r="O32" s="6">
        <f t="shared" si="14"/>
        <v>718.12840000000006</v>
      </c>
      <c r="Q32" s="90">
        <f t="shared" si="9"/>
        <v>0</v>
      </c>
      <c r="R32" s="90">
        <f t="shared" si="10"/>
        <v>0</v>
      </c>
      <c r="S32" s="52">
        <f t="shared" si="15"/>
        <v>2.4E-2</v>
      </c>
    </row>
    <row r="33" spans="1:19" s="9" customFormat="1">
      <c r="A33" s="5">
        <f t="shared" si="16"/>
        <v>20500</v>
      </c>
      <c r="B33" s="20">
        <v>69085.16</v>
      </c>
      <c r="C33" s="16">
        <v>718.86</v>
      </c>
      <c r="D33" s="53">
        <f t="shared" si="18"/>
        <v>-1.6E-2</v>
      </c>
      <c r="E33" s="91">
        <v>14.1</v>
      </c>
      <c r="F33" s="18">
        <f t="shared" si="17"/>
        <v>-1.6E-2</v>
      </c>
      <c r="G33" s="1">
        <f t="shared" si="6"/>
        <v>718.63440000000003</v>
      </c>
      <c r="H33" s="91">
        <v>24</v>
      </c>
      <c r="I33" s="53">
        <v>-1.6E-2</v>
      </c>
      <c r="J33" s="13">
        <f t="shared" si="13"/>
        <v>718.44240000000002</v>
      </c>
      <c r="K33" s="1">
        <f t="shared" si="7"/>
        <v>718.25040000000001</v>
      </c>
      <c r="L33" s="106">
        <f t="shared" si="8"/>
        <v>-1.2720000000003893E-2</v>
      </c>
      <c r="M33" s="12">
        <v>12</v>
      </c>
      <c r="N33" s="12">
        <v>-0.04</v>
      </c>
      <c r="O33" s="6">
        <f t="shared" si="14"/>
        <v>717.7704</v>
      </c>
      <c r="Q33" s="90">
        <f t="shared" si="9"/>
        <v>0</v>
      </c>
      <c r="R33" s="90">
        <f t="shared" si="10"/>
        <v>0</v>
      </c>
      <c r="S33" s="52">
        <f t="shared" si="15"/>
        <v>2.4E-2</v>
      </c>
    </row>
    <row r="34" spans="1:19" s="9" customFormat="1">
      <c r="A34" s="5">
        <f>A33+25</f>
        <v>20525</v>
      </c>
      <c r="B34" s="22">
        <v>69110.16</v>
      </c>
      <c r="C34" s="13">
        <v>718.55</v>
      </c>
      <c r="D34" s="53">
        <f>D33</f>
        <v>-1.6E-2</v>
      </c>
      <c r="E34" s="52">
        <v>14.6</v>
      </c>
      <c r="F34" s="18">
        <f t="shared" si="17"/>
        <v>-1.6E-2</v>
      </c>
      <c r="G34" s="1">
        <f t="shared" si="6"/>
        <v>718.31639999999993</v>
      </c>
      <c r="H34" s="91">
        <v>24</v>
      </c>
      <c r="I34" s="53">
        <v>-1.6E-2</v>
      </c>
      <c r="J34" s="13">
        <f t="shared" si="13"/>
        <v>718.12439999999992</v>
      </c>
      <c r="K34" s="1">
        <f t="shared" si="7"/>
        <v>717.93239999999992</v>
      </c>
      <c r="L34" s="106">
        <f t="shared" si="8"/>
        <v>-1.1119999999996253E-2</v>
      </c>
      <c r="M34" s="12"/>
      <c r="N34" s="12"/>
      <c r="O34" s="6"/>
      <c r="Q34" s="90">
        <f t="shared" si="9"/>
        <v>0</v>
      </c>
      <c r="R34" s="90">
        <f t="shared" si="10"/>
        <v>0</v>
      </c>
    </row>
    <row r="35" spans="1:19">
      <c r="A35" s="5">
        <f t="shared" si="16"/>
        <v>20550</v>
      </c>
      <c r="B35" s="22">
        <v>69135.149999999994</v>
      </c>
      <c r="C35" s="1">
        <v>718.28</v>
      </c>
      <c r="D35" s="53">
        <f t="shared" si="18"/>
        <v>-1.6E-2</v>
      </c>
      <c r="E35" s="52">
        <v>15.1</v>
      </c>
      <c r="F35" s="18">
        <f t="shared" si="17"/>
        <v>-1.6E-2</v>
      </c>
      <c r="G35" s="1">
        <f t="shared" si="6"/>
        <v>718.03840000000002</v>
      </c>
      <c r="H35" s="91">
        <v>24</v>
      </c>
      <c r="I35" s="53">
        <v>-1.6E-2</v>
      </c>
      <c r="J35" s="13">
        <f t="shared" si="13"/>
        <v>717.84640000000002</v>
      </c>
      <c r="K35" s="1">
        <f t="shared" si="7"/>
        <v>717.65440000000001</v>
      </c>
      <c r="L35" s="106">
        <f t="shared" si="8"/>
        <v>-9.5200000000022558E-3</v>
      </c>
      <c r="M35" s="12"/>
      <c r="N35" s="12"/>
      <c r="O35" s="6"/>
      <c r="Q35" s="90">
        <f t="shared" si="9"/>
        <v>0</v>
      </c>
      <c r="R35" s="90">
        <f t="shared" si="10"/>
        <v>0</v>
      </c>
    </row>
    <row r="36" spans="1:19">
      <c r="A36" s="5">
        <f t="shared" si="16"/>
        <v>20575</v>
      </c>
      <c r="B36" s="22">
        <v>69160.149999999994</v>
      </c>
      <c r="C36" s="1">
        <v>718.05</v>
      </c>
      <c r="D36" s="53">
        <f t="shared" si="18"/>
        <v>-1.6E-2</v>
      </c>
      <c r="E36" s="52">
        <v>15.6</v>
      </c>
      <c r="F36" s="18">
        <f t="shared" si="17"/>
        <v>-1.6E-2</v>
      </c>
      <c r="G36" s="1">
        <f t="shared" si="6"/>
        <v>717.80039999999997</v>
      </c>
      <c r="H36" s="91">
        <v>24</v>
      </c>
      <c r="I36" s="53">
        <v>-1.6E-2</v>
      </c>
      <c r="J36" s="13">
        <f t="shared" si="13"/>
        <v>717.60839999999996</v>
      </c>
      <c r="K36" s="1">
        <f t="shared" si="7"/>
        <v>717.41639999999995</v>
      </c>
      <c r="L36" s="106">
        <f t="shared" si="8"/>
        <v>-4.760836308004013E-3</v>
      </c>
      <c r="M36" s="12"/>
      <c r="N36" s="12"/>
      <c r="O36" s="6"/>
      <c r="Q36" s="90">
        <f t="shared" si="9"/>
        <v>0</v>
      </c>
      <c r="R36" s="90">
        <f t="shared" si="10"/>
        <v>0</v>
      </c>
    </row>
    <row r="37" spans="1:19" s="9" customFormat="1">
      <c r="A37" s="108">
        <v>20594.61</v>
      </c>
      <c r="B37" s="109">
        <v>69171.09</v>
      </c>
      <c r="C37" s="110">
        <v>717.96</v>
      </c>
      <c r="D37" s="111">
        <f t="shared" si="18"/>
        <v>-1.6E-2</v>
      </c>
      <c r="E37" s="112">
        <v>15.81</v>
      </c>
      <c r="F37" s="113">
        <f t="shared" si="17"/>
        <v>-1.6E-2</v>
      </c>
      <c r="G37" s="110">
        <f t="shared" si="6"/>
        <v>717.70704000000001</v>
      </c>
      <c r="H37" s="114">
        <v>24</v>
      </c>
      <c r="I37" s="111">
        <v>-1.6E-2</v>
      </c>
      <c r="J37" s="13">
        <f t="shared" si="13"/>
        <v>717.51504</v>
      </c>
      <c r="K37" s="110">
        <f t="shared" si="7"/>
        <v>717.32303999999999</v>
      </c>
      <c r="L37" s="115">
        <f t="shared" si="8"/>
        <v>-2.1269016697592003E-2</v>
      </c>
      <c r="M37" s="112"/>
      <c r="N37" s="112"/>
      <c r="O37" s="116"/>
      <c r="Q37" s="90">
        <f t="shared" si="9"/>
        <v>0</v>
      </c>
      <c r="R37" s="90">
        <f t="shared" si="10"/>
        <v>0</v>
      </c>
    </row>
    <row r="38" spans="1:19">
      <c r="A38" s="5">
        <f>A36+25</f>
        <v>20600</v>
      </c>
      <c r="B38" s="22">
        <v>69185.14</v>
      </c>
      <c r="C38" s="1">
        <v>717.85</v>
      </c>
      <c r="D38" s="53">
        <f>D36</f>
        <v>-1.6E-2</v>
      </c>
      <c r="E38" s="52">
        <v>16.100000000000001</v>
      </c>
      <c r="F38" s="18">
        <f t="shared" si="17"/>
        <v>-1.6E-2</v>
      </c>
      <c r="G38" s="1">
        <f t="shared" si="6"/>
        <v>717.5924</v>
      </c>
      <c r="H38" s="91">
        <v>24</v>
      </c>
      <c r="I38" s="53">
        <v>-1.6E-2</v>
      </c>
      <c r="J38" s="13">
        <f t="shared" si="13"/>
        <v>717.40039999999999</v>
      </c>
      <c r="K38" s="1">
        <f t="shared" si="7"/>
        <v>717.20839999999998</v>
      </c>
      <c r="L38" s="106">
        <f t="shared" si="8"/>
        <v>-6.3199999999960709E-3</v>
      </c>
      <c r="M38" s="7"/>
      <c r="N38" s="7"/>
      <c r="O38" s="25"/>
      <c r="Q38" s="90">
        <f t="shared" si="9"/>
        <v>0</v>
      </c>
      <c r="R38" s="90">
        <f t="shared" si="10"/>
        <v>0</v>
      </c>
    </row>
    <row r="39" spans="1:19">
      <c r="A39" s="5">
        <f t="shared" si="16"/>
        <v>20625</v>
      </c>
      <c r="B39" s="22">
        <v>69210.14</v>
      </c>
      <c r="C39" s="1">
        <v>717.7</v>
      </c>
      <c r="D39" s="53">
        <f t="shared" si="18"/>
        <v>-1.6E-2</v>
      </c>
      <c r="E39" s="52">
        <v>16.600000000000001</v>
      </c>
      <c r="F39" s="18">
        <f t="shared" si="17"/>
        <v>-1.6E-2</v>
      </c>
      <c r="G39" s="1">
        <f t="shared" si="6"/>
        <v>717.4344000000001</v>
      </c>
      <c r="H39" s="91">
        <v>24</v>
      </c>
      <c r="I39" s="53">
        <v>-1.6E-2</v>
      </c>
      <c r="J39" s="13">
        <f t="shared" si="13"/>
        <v>717.24240000000009</v>
      </c>
      <c r="K39" s="1">
        <f t="shared" si="7"/>
        <v>717.05040000000008</v>
      </c>
      <c r="L39" s="106">
        <f t="shared" si="8"/>
        <v>-5.12000000000171E-3</v>
      </c>
      <c r="M39" s="7"/>
      <c r="N39" s="7"/>
      <c r="O39" s="25"/>
      <c r="Q39" s="90">
        <f t="shared" si="9"/>
        <v>0</v>
      </c>
      <c r="R39" s="90">
        <f t="shared" si="10"/>
        <v>0</v>
      </c>
    </row>
    <row r="40" spans="1:19">
      <c r="A40" s="5">
        <f t="shared" si="16"/>
        <v>20650</v>
      </c>
      <c r="B40" s="22">
        <v>69235.13</v>
      </c>
      <c r="C40" s="1">
        <v>717.58</v>
      </c>
      <c r="D40" s="53">
        <f t="shared" si="18"/>
        <v>-1.6E-2</v>
      </c>
      <c r="E40" s="52">
        <v>17.100000000000001</v>
      </c>
      <c r="F40" s="18">
        <f t="shared" si="17"/>
        <v>-1.6E-2</v>
      </c>
      <c r="G40" s="1">
        <f t="shared" si="6"/>
        <v>717.30640000000005</v>
      </c>
      <c r="H40" s="91">
        <v>24</v>
      </c>
      <c r="I40" s="53">
        <v>-1.6E-2</v>
      </c>
      <c r="J40" s="13">
        <f t="shared" si="13"/>
        <v>717.11440000000005</v>
      </c>
      <c r="K40" s="1">
        <f t="shared" si="7"/>
        <v>716.92240000000004</v>
      </c>
      <c r="L40" s="107"/>
      <c r="M40" s="7"/>
      <c r="N40" s="7"/>
      <c r="O40" s="25"/>
      <c r="Q40" s="90">
        <f t="shared" si="9"/>
        <v>0</v>
      </c>
      <c r="R40" s="90">
        <f t="shared" si="10"/>
        <v>0</v>
      </c>
    </row>
  </sheetData>
  <customSheetViews>
    <customSheetView guid="{2584D7FF-B92A-4024-9F14-459567FE9908}">
      <pageMargins left="0.7" right="0.7" top="0.75" bottom="0.75" header="0.3" footer="0.3"/>
    </customSheetView>
    <customSheetView guid="{69F7AF8C-C6A1-4195-BEF0-A5504B308557}">
      <pageMargins left="0.7" right="0.7" top="0.75" bottom="0.75" header="0.3" footer="0.3"/>
    </customSheetView>
  </customSheetViews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9"/>
  <sheetViews>
    <sheetView zoomScaleNormal="100" workbookViewId="0">
      <pane xSplit="1" topLeftCell="B1" activePane="topRight" state="frozen"/>
      <selection pane="topRight" activeCell="I25" sqref="I25"/>
    </sheetView>
  </sheetViews>
  <sheetFormatPr defaultRowHeight="15"/>
  <cols>
    <col min="1" max="2" width="15.7109375" style="9" customWidth="1"/>
    <col min="3" max="3" width="14.7109375" style="9" customWidth="1"/>
    <col min="4" max="4" width="12.42578125" style="9" customWidth="1"/>
    <col min="5" max="7" width="11.7109375" style="9" customWidth="1"/>
    <col min="8" max="8" width="14.5703125" style="9" customWidth="1"/>
    <col min="9" max="10" width="14.7109375" style="9" customWidth="1"/>
    <col min="11" max="12" width="15.7109375" style="9" customWidth="1"/>
    <col min="13" max="13" width="11.7109375" style="9" customWidth="1"/>
    <col min="14" max="16" width="14.7109375" style="9" customWidth="1"/>
    <col min="17" max="17" width="13.140625" style="9" customWidth="1"/>
    <col min="18" max="18" width="14.42578125" style="9" customWidth="1"/>
    <col min="19" max="19" width="12.140625" style="9" customWidth="1"/>
    <col min="20" max="20" width="14.7109375" style="9" customWidth="1"/>
    <col min="21" max="22" width="11.28515625" style="9" customWidth="1"/>
    <col min="23" max="23" width="12.7109375" style="9" customWidth="1"/>
    <col min="24" max="24" width="12.5703125" style="9" customWidth="1"/>
    <col min="25" max="25" width="11.7109375" style="9" customWidth="1"/>
    <col min="26" max="26" width="9.140625" style="9"/>
    <col min="27" max="27" width="25" style="9" customWidth="1"/>
    <col min="28" max="28" width="22.85546875" style="9" customWidth="1"/>
    <col min="29" max="29" width="20" style="9" customWidth="1"/>
    <col min="30" max="30" width="20.42578125" style="9" customWidth="1"/>
    <col min="31" max="31" width="21" style="9" customWidth="1"/>
    <col min="32" max="16384" width="9.140625" style="9"/>
  </cols>
  <sheetData>
    <row r="1" spans="1:31" ht="30" customHeight="1">
      <c r="A1" s="135" t="s">
        <v>20</v>
      </c>
      <c r="B1" s="128" t="s">
        <v>4</v>
      </c>
      <c r="C1" s="129" t="s">
        <v>6</v>
      </c>
      <c r="D1" s="151"/>
      <c r="E1" s="131" t="s">
        <v>8</v>
      </c>
      <c r="F1" s="132" t="s">
        <v>10</v>
      </c>
      <c r="G1" s="133" t="s">
        <v>10</v>
      </c>
      <c r="H1" s="134" t="s">
        <v>12</v>
      </c>
      <c r="I1" s="134" t="s">
        <v>12</v>
      </c>
      <c r="J1" s="133"/>
      <c r="K1" s="135" t="s">
        <v>45</v>
      </c>
      <c r="L1" s="134" t="s">
        <v>54</v>
      </c>
      <c r="M1" s="152"/>
      <c r="N1" s="163" t="s">
        <v>10</v>
      </c>
      <c r="O1" s="163"/>
      <c r="P1" s="138" t="s">
        <v>43</v>
      </c>
      <c r="Q1" s="147"/>
      <c r="R1" s="137"/>
      <c r="S1" s="138"/>
      <c r="T1" s="161" t="s">
        <v>44</v>
      </c>
      <c r="U1" s="162"/>
      <c r="V1" s="152"/>
      <c r="W1" s="133" t="s">
        <v>0</v>
      </c>
      <c r="X1" s="133" t="s">
        <v>0</v>
      </c>
      <c r="Y1" s="142" t="s">
        <v>0</v>
      </c>
    </row>
    <row r="2" spans="1:31" ht="30" customHeight="1">
      <c r="A2" s="136" t="s">
        <v>19</v>
      </c>
      <c r="B2" s="139" t="s">
        <v>5</v>
      </c>
      <c r="C2" s="130" t="s">
        <v>7</v>
      </c>
      <c r="D2" s="151" t="s">
        <v>57</v>
      </c>
      <c r="E2" s="131" t="s">
        <v>9</v>
      </c>
      <c r="F2" s="132" t="s">
        <v>11</v>
      </c>
      <c r="G2" s="140" t="s">
        <v>9</v>
      </c>
      <c r="H2" s="141" t="s">
        <v>13</v>
      </c>
      <c r="I2" s="141" t="s">
        <v>11</v>
      </c>
      <c r="J2" s="140" t="s">
        <v>9</v>
      </c>
      <c r="K2" s="136" t="s">
        <v>19</v>
      </c>
      <c r="L2" s="143" t="s">
        <v>55</v>
      </c>
      <c r="M2" s="152" t="s">
        <v>58</v>
      </c>
      <c r="N2" s="163" t="s">
        <v>11</v>
      </c>
      <c r="O2" s="163" t="s">
        <v>9</v>
      </c>
      <c r="P2" s="137" t="s">
        <v>13</v>
      </c>
      <c r="Q2" s="148" t="s">
        <v>56</v>
      </c>
      <c r="R2" s="137" t="s">
        <v>31</v>
      </c>
      <c r="S2" s="137" t="s">
        <v>32</v>
      </c>
      <c r="T2" s="138" t="s">
        <v>14</v>
      </c>
      <c r="U2" s="152" t="s">
        <v>59</v>
      </c>
      <c r="V2" s="152"/>
      <c r="W2" s="140" t="s">
        <v>11</v>
      </c>
      <c r="X2" s="140" t="s">
        <v>9</v>
      </c>
      <c r="Y2" s="144" t="s">
        <v>15</v>
      </c>
      <c r="AA2" s="9" t="s">
        <v>21</v>
      </c>
      <c r="AB2" s="9" t="s">
        <v>22</v>
      </c>
      <c r="AC2" s="42" t="s">
        <v>23</v>
      </c>
      <c r="AD2" s="42" t="s">
        <v>24</v>
      </c>
      <c r="AE2" s="42" t="s">
        <v>42</v>
      </c>
    </row>
    <row r="3" spans="1:31">
      <c r="A3" s="22">
        <v>300837.82</v>
      </c>
      <c r="B3" s="22">
        <v>69108.990000000005</v>
      </c>
      <c r="C3" s="156">
        <v>718.56725021999989</v>
      </c>
      <c r="D3" s="149">
        <f>(C4-C3)/(B4-B3)</f>
        <v>-1.1261717777773309E-2</v>
      </c>
      <c r="E3" s="41">
        <v>-1.6E-2</v>
      </c>
      <c r="F3" s="12">
        <v>14.57</v>
      </c>
      <c r="G3" s="2">
        <v>-1.6E-2</v>
      </c>
      <c r="H3" s="1">
        <f>C3+(F3*G3)</f>
        <v>718.33413021999991</v>
      </c>
      <c r="I3" s="52">
        <v>24</v>
      </c>
      <c r="J3" s="53">
        <v>-1.6E-2</v>
      </c>
      <c r="K3" s="22"/>
      <c r="L3" s="1">
        <f>C3+(F3*G3)+(I3*J3)</f>
        <v>717.95013021999989</v>
      </c>
      <c r="M3" s="149">
        <f>(L4-L3)/(B4-B3)</f>
        <v>-1.1591478701105738E-2</v>
      </c>
      <c r="N3" s="126">
        <v>24</v>
      </c>
      <c r="O3" s="59">
        <v>-1.6E-2</v>
      </c>
      <c r="P3" s="1">
        <f>L3+N3*O3</f>
        <v>717.56613021999988</v>
      </c>
      <c r="Q3" s="149">
        <f>(P4-P3)/(A4-A3)</f>
        <v>-1.1517622056189693E-2</v>
      </c>
      <c r="R3" s="126">
        <v>16</v>
      </c>
      <c r="S3" s="125">
        <v>1.6E-2</v>
      </c>
      <c r="T3" s="1">
        <f>P3+R3*S3</f>
        <v>717.82213021999985</v>
      </c>
      <c r="U3" s="149">
        <f>(T4-T3)/(A4-A3)</f>
        <v>-6.1317435668583904E-3</v>
      </c>
      <c r="V3" s="157">
        <f>T6+(A3-A6)*U5</f>
        <v>717.88056191722217</v>
      </c>
      <c r="W3" s="12">
        <v>10</v>
      </c>
      <c r="X3" s="12">
        <v>-0.04</v>
      </c>
      <c r="Y3" s="6">
        <f>T3+W3*X3</f>
        <v>717.42213021999987</v>
      </c>
      <c r="AA3" s="88">
        <f>ABS(G3-E3)</f>
        <v>0</v>
      </c>
      <c r="AB3" s="88">
        <f>ABS(J3-G3)</f>
        <v>0</v>
      </c>
      <c r="AC3" s="39">
        <f>ABS(O3-J3)</f>
        <v>0</v>
      </c>
      <c r="AD3" s="89">
        <f t="shared" ref="AD3:AD37" si="0">ABS(S3-O3)</f>
        <v>3.2000000000000001E-2</v>
      </c>
      <c r="AE3" s="89">
        <f t="shared" ref="AE3:AE37" si="1">ABS(X3-S3)</f>
        <v>5.6000000000000001E-2</v>
      </c>
    </row>
    <row r="4" spans="1:31">
      <c r="A4" s="22">
        <v>300850</v>
      </c>
      <c r="B4" s="22">
        <v>69121.119999999995</v>
      </c>
      <c r="C4" s="156">
        <v>718.43064558335561</v>
      </c>
      <c r="D4" s="149">
        <f>(C6-C4)/(B6-B4)</f>
        <v>-1.0120373333334489E-2</v>
      </c>
      <c r="E4" s="41">
        <v>-1.6E-2</v>
      </c>
      <c r="F4" s="12">
        <v>14.82</v>
      </c>
      <c r="G4" s="2">
        <v>-1.6E-2</v>
      </c>
      <c r="H4" s="1">
        <f>C4+(F4*G4)</f>
        <v>718.19352558335561</v>
      </c>
      <c r="I4" s="52">
        <v>24</v>
      </c>
      <c r="J4" s="53">
        <v>-1.6E-2</v>
      </c>
      <c r="K4" s="22"/>
      <c r="L4" s="1">
        <f>C4+(F4*G4)+(I4*J4)</f>
        <v>717.80952558335559</v>
      </c>
      <c r="M4" s="149">
        <f>(L6-L4)/(B6-B4)</f>
        <v>-1.0436247628257341E-2</v>
      </c>
      <c r="N4" s="126">
        <v>23.98</v>
      </c>
      <c r="O4" s="126">
        <v>-1.6E-2</v>
      </c>
      <c r="P4" s="1">
        <f t="shared" ref="P4:P37" si="2">L4+N4*O4</f>
        <v>717.42584558335557</v>
      </c>
      <c r="Q4" s="149">
        <f>(P6-P4)/(A6-A4)</f>
        <v>-1.0258706645336133E-2</v>
      </c>
      <c r="R4" s="126">
        <v>16</v>
      </c>
      <c r="S4" s="145">
        <v>2.01E-2</v>
      </c>
      <c r="T4" s="1">
        <f t="shared" ref="T4:T37" si="3">P4+R4*S4</f>
        <v>717.74744558335556</v>
      </c>
      <c r="U4" s="149">
        <f>(T6-T4)/(A6-A4)</f>
        <v>-7.7627066453351294E-3</v>
      </c>
      <c r="V4" s="157">
        <f>T6+(A4-A6)*U5</f>
        <v>717.77337791722221</v>
      </c>
      <c r="W4" s="12">
        <v>10</v>
      </c>
      <c r="X4" s="12">
        <v>-0.04</v>
      </c>
      <c r="Y4" s="6">
        <f t="shared" ref="Y4:Y37" si="4">T4+W4*X4</f>
        <v>717.34744558335558</v>
      </c>
      <c r="AA4" s="88">
        <f t="shared" ref="AA4:AA9" si="5">ABS(G4-E4)</f>
        <v>0</v>
      </c>
      <c r="AB4" s="88">
        <f>ABS(J4-G4)</f>
        <v>0</v>
      </c>
      <c r="AC4" s="39">
        <f>ABS(O4-J4)</f>
        <v>0</v>
      </c>
      <c r="AD4" s="89">
        <f t="shared" si="0"/>
        <v>3.61E-2</v>
      </c>
      <c r="AE4" s="89">
        <f t="shared" si="1"/>
        <v>6.0100000000000001E-2</v>
      </c>
    </row>
    <row r="5" spans="1:31">
      <c r="A5" s="22" t="s">
        <v>3</v>
      </c>
      <c r="B5" s="22"/>
      <c r="C5" s="156"/>
      <c r="D5" s="149"/>
      <c r="E5" s="41"/>
      <c r="F5" s="12"/>
      <c r="G5" s="2"/>
      <c r="H5" s="1"/>
      <c r="I5" s="52"/>
      <c r="J5" s="53"/>
      <c r="K5" s="22"/>
      <c r="L5" s="1"/>
      <c r="M5" s="149"/>
      <c r="N5" s="126"/>
      <c r="O5" s="126"/>
      <c r="P5" s="1"/>
      <c r="Q5" s="149"/>
      <c r="R5" s="126"/>
      <c r="S5" s="146">
        <v>2.4E-2</v>
      </c>
      <c r="T5" s="1"/>
      <c r="U5" s="159">
        <v>-8.8000000000000005E-3</v>
      </c>
      <c r="V5" s="149"/>
      <c r="W5" s="12">
        <v>10</v>
      </c>
      <c r="X5" s="12"/>
      <c r="Y5" s="6"/>
      <c r="AA5" s="88"/>
      <c r="AB5" s="88"/>
      <c r="AC5" s="39"/>
      <c r="AD5" s="89"/>
      <c r="AE5" s="89"/>
    </row>
    <row r="6" spans="1:31">
      <c r="A6" s="158">
        <f>A4+25</f>
        <v>300875</v>
      </c>
      <c r="B6" s="22">
        <v>69145.94</v>
      </c>
      <c r="C6" s="156">
        <v>718.17945791722218</v>
      </c>
      <c r="D6" s="149">
        <f t="shared" ref="D6:D8" si="6">(C7-C6)/(B7-B6)</f>
        <v>-8.582724444443135E-3</v>
      </c>
      <c r="E6" s="41">
        <v>-1.6E-2</v>
      </c>
      <c r="F6" s="12">
        <v>15.31</v>
      </c>
      <c r="G6" s="2">
        <v>-1.6E-2</v>
      </c>
      <c r="H6" s="1">
        <f>C6+(F6*G6)</f>
        <v>717.93449791722219</v>
      </c>
      <c r="I6" s="52">
        <v>24</v>
      </c>
      <c r="J6" s="53">
        <v>-1.6E-2</v>
      </c>
      <c r="K6" s="22"/>
      <c r="L6" s="1">
        <f>C6+(F6*G6)+(I6*J6)</f>
        <v>717.55049791722217</v>
      </c>
      <c r="M6" s="149">
        <f t="shared" ref="M6:M8" si="7">(L7-L6)/(B7-B6)</f>
        <v>-8.9032372649575902E-3</v>
      </c>
      <c r="N6" s="126">
        <v>23.82</v>
      </c>
      <c r="O6" s="126">
        <v>-1.6E-2</v>
      </c>
      <c r="P6" s="1">
        <f t="shared" si="2"/>
        <v>717.16937791722216</v>
      </c>
      <c r="Q6" s="149">
        <f t="shared" ref="Q6:Q14" si="8">(P7-P6)/(A7-A6)</f>
        <v>-8.684192085329414E-3</v>
      </c>
      <c r="R6" s="126">
        <v>16</v>
      </c>
      <c r="S6" s="126">
        <v>2.4E-2</v>
      </c>
      <c r="T6" s="157">
        <f t="shared" si="3"/>
        <v>717.55337791722218</v>
      </c>
      <c r="U6" s="149">
        <f t="shared" ref="U6:U14" si="9">(T7-T6)/(A7-A6)</f>
        <v>-8.684192085329414E-3</v>
      </c>
      <c r="V6" s="149"/>
      <c r="W6" s="12">
        <v>10</v>
      </c>
      <c r="X6" s="12">
        <v>-0.04</v>
      </c>
      <c r="Y6" s="6">
        <f t="shared" si="4"/>
        <v>717.1533779172222</v>
      </c>
      <c r="AA6" s="88">
        <f t="shared" si="5"/>
        <v>0</v>
      </c>
      <c r="AB6" s="88">
        <f>ABS(J6-G6)</f>
        <v>0</v>
      </c>
      <c r="AC6" s="39">
        <f>ABS(O6-J6)</f>
        <v>0</v>
      </c>
      <c r="AD6" s="89">
        <f t="shared" si="0"/>
        <v>0.04</v>
      </c>
      <c r="AE6" s="89">
        <f t="shared" si="1"/>
        <v>6.4000000000000001E-2</v>
      </c>
    </row>
    <row r="7" spans="1:31">
      <c r="A7" s="22">
        <f t="shared" ref="A7:A36" si="10">A6+25</f>
        <v>300900</v>
      </c>
      <c r="B7" s="22">
        <v>69170.899999999994</v>
      </c>
      <c r="C7" s="156">
        <v>717.96523311508895</v>
      </c>
      <c r="D7" s="149">
        <f t="shared" si="6"/>
        <v>-7.0429133333347899E-3</v>
      </c>
      <c r="E7" s="41">
        <v>-1.6E-2</v>
      </c>
      <c r="F7" s="12">
        <v>15.81</v>
      </c>
      <c r="G7" s="2">
        <v>-1.6E-2</v>
      </c>
      <c r="H7" s="1">
        <f>C7+(F7*G7)</f>
        <v>717.71227311508892</v>
      </c>
      <c r="I7" s="52">
        <v>24</v>
      </c>
      <c r="J7" s="53">
        <v>-1.6E-2</v>
      </c>
      <c r="K7" s="22"/>
      <c r="L7" s="1">
        <f>C7+(F7*G7)+(I7*J7)</f>
        <v>717.3282731150889</v>
      </c>
      <c r="M7" s="149">
        <f t="shared" si="7"/>
        <v>-7.3643275559111144E-3</v>
      </c>
      <c r="N7" s="126">
        <v>23.5</v>
      </c>
      <c r="O7" s="126">
        <v>-1.6E-2</v>
      </c>
      <c r="P7" s="1">
        <f t="shared" si="2"/>
        <v>716.95227311508893</v>
      </c>
      <c r="Q7" s="149">
        <f t="shared" si="8"/>
        <v>-7.0183245146654373E-3</v>
      </c>
      <c r="R7" s="126">
        <v>16</v>
      </c>
      <c r="S7" s="126">
        <v>2.4E-2</v>
      </c>
      <c r="T7" s="1">
        <f t="shared" si="3"/>
        <v>717.33627311508894</v>
      </c>
      <c r="U7" s="149">
        <f t="shared" si="9"/>
        <v>-7.0183245146654373E-3</v>
      </c>
      <c r="V7" s="149"/>
      <c r="W7" s="12">
        <v>10</v>
      </c>
      <c r="X7" s="12">
        <v>-0.04</v>
      </c>
      <c r="Y7" s="6">
        <f t="shared" si="4"/>
        <v>716.93627311508897</v>
      </c>
      <c r="AA7" s="88">
        <f t="shared" si="5"/>
        <v>0</v>
      </c>
      <c r="AB7" s="88">
        <f>ABS(J7-G7)</f>
        <v>0</v>
      </c>
      <c r="AC7" s="39">
        <f>ABS(O7-J7)</f>
        <v>0</v>
      </c>
      <c r="AD7" s="89">
        <f t="shared" si="0"/>
        <v>0.04</v>
      </c>
      <c r="AE7" s="89">
        <f t="shared" si="1"/>
        <v>6.4000000000000001E-2</v>
      </c>
    </row>
    <row r="8" spans="1:31">
      <c r="A8" s="22">
        <f t="shared" si="10"/>
        <v>300925</v>
      </c>
      <c r="B8" s="22">
        <v>69195.789999999994</v>
      </c>
      <c r="C8" s="156">
        <v>717.78993500222225</v>
      </c>
      <c r="D8" s="149">
        <f t="shared" si="6"/>
        <v>-5.505573333332194E-3</v>
      </c>
      <c r="E8" s="41">
        <v>-1.6E-2</v>
      </c>
      <c r="F8" s="12">
        <v>16.309999999999999</v>
      </c>
      <c r="G8" s="2">
        <v>-1.6E-2</v>
      </c>
      <c r="H8" s="1">
        <f>C8+(F8*G8)</f>
        <v>717.5289750022223</v>
      </c>
      <c r="I8" s="52">
        <v>24</v>
      </c>
      <c r="J8" s="53">
        <v>-1.6E-2</v>
      </c>
      <c r="K8" s="22"/>
      <c r="L8" s="1">
        <f>C8+(F8*G8)+(I8*J8)</f>
        <v>717.14497500222228</v>
      </c>
      <c r="M8" s="149">
        <f t="shared" si="7"/>
        <v>-5.8271167416937978E-3</v>
      </c>
      <c r="N8" s="126">
        <v>23.01</v>
      </c>
      <c r="O8" s="126">
        <v>-1.6E-2</v>
      </c>
      <c r="P8" s="1">
        <f t="shared" si="2"/>
        <v>716.77681500222229</v>
      </c>
      <c r="Q8" s="149">
        <f t="shared" si="8"/>
        <v>-5.3831465813345856E-3</v>
      </c>
      <c r="R8" s="126">
        <v>16</v>
      </c>
      <c r="S8" s="126">
        <v>2.4E-2</v>
      </c>
      <c r="T8" s="1">
        <f t="shared" si="3"/>
        <v>717.16081500222231</v>
      </c>
      <c r="U8" s="149">
        <f t="shared" si="9"/>
        <v>-5.3831465813345856E-3</v>
      </c>
      <c r="V8" s="149"/>
      <c r="W8" s="12">
        <v>10</v>
      </c>
      <c r="X8" s="12">
        <v>-0.04</v>
      </c>
      <c r="Y8" s="6">
        <f t="shared" si="4"/>
        <v>716.76081500222233</v>
      </c>
      <c r="AA8" s="88">
        <f t="shared" si="5"/>
        <v>0</v>
      </c>
      <c r="AB8" s="88">
        <f>ABS(J8-G8)</f>
        <v>0</v>
      </c>
      <c r="AC8" s="39">
        <f>ABS(O8-J8)</f>
        <v>0</v>
      </c>
      <c r="AD8" s="89">
        <f t="shared" si="0"/>
        <v>0.04</v>
      </c>
      <c r="AE8" s="89">
        <f t="shared" si="1"/>
        <v>6.4000000000000001E-2</v>
      </c>
    </row>
    <row r="9" spans="1:31" ht="15.75" thickBot="1">
      <c r="A9" s="22">
        <f t="shared" si="10"/>
        <v>300950</v>
      </c>
      <c r="B9" s="22">
        <v>69220.67</v>
      </c>
      <c r="C9" s="156">
        <v>717.65295633768892</v>
      </c>
      <c r="D9" s="149"/>
      <c r="E9" s="41">
        <v>-1.6E-2</v>
      </c>
      <c r="F9" s="12">
        <v>16.809999999999999</v>
      </c>
      <c r="G9" s="2">
        <v>-1.6E-2</v>
      </c>
      <c r="H9" s="1">
        <f>C9+(F9*G9)</f>
        <v>717.38399633768893</v>
      </c>
      <c r="I9" s="52">
        <v>24</v>
      </c>
      <c r="J9" s="53">
        <v>-1.6E-2</v>
      </c>
      <c r="K9" s="119"/>
      <c r="L9" s="65">
        <f>C9+(F9*G9)+(I9*J9)</f>
        <v>716.99999633768891</v>
      </c>
      <c r="M9" s="153"/>
      <c r="N9" s="127">
        <v>22.36</v>
      </c>
      <c r="O9" s="127">
        <v>-1.6E-2</v>
      </c>
      <c r="P9" s="65">
        <f t="shared" si="2"/>
        <v>716.64223633768893</v>
      </c>
      <c r="Q9" s="149">
        <f t="shared" si="8"/>
        <v>-4.6888135075596436E-3</v>
      </c>
      <c r="R9" s="127">
        <v>16</v>
      </c>
      <c r="S9" s="127">
        <v>2.4E-2</v>
      </c>
      <c r="T9" s="65">
        <f t="shared" si="3"/>
        <v>717.02623633768894</v>
      </c>
      <c r="U9" s="153">
        <f t="shared" si="9"/>
        <v>-4.6888135075596436E-3</v>
      </c>
      <c r="V9" s="153"/>
      <c r="W9" s="3">
        <v>10</v>
      </c>
      <c r="X9" s="3">
        <v>-0.04</v>
      </c>
      <c r="Y9" s="66">
        <f t="shared" si="4"/>
        <v>716.62623633768897</v>
      </c>
      <c r="AA9" s="88">
        <f t="shared" si="5"/>
        <v>0</v>
      </c>
      <c r="AB9" s="88">
        <f>ABS(J9-G9)</f>
        <v>0</v>
      </c>
      <c r="AC9" s="39">
        <f>ABS(O9-J9)</f>
        <v>0</v>
      </c>
      <c r="AD9" s="89">
        <f t="shared" si="0"/>
        <v>0.04</v>
      </c>
      <c r="AE9" s="89">
        <f t="shared" si="1"/>
        <v>6.4000000000000001E-2</v>
      </c>
    </row>
    <row r="10" spans="1:31">
      <c r="A10" s="22">
        <f t="shared" si="10"/>
        <v>300975</v>
      </c>
      <c r="B10" s="22"/>
      <c r="C10" s="1"/>
      <c r="D10" s="1"/>
      <c r="E10" s="1"/>
      <c r="F10" s="12"/>
      <c r="G10" s="2"/>
      <c r="H10" s="1"/>
      <c r="I10" s="12"/>
      <c r="J10" s="2"/>
      <c r="K10" s="120">
        <v>20660.419999999998</v>
      </c>
      <c r="L10" s="155">
        <v>716.8698159999999</v>
      </c>
      <c r="M10" s="154">
        <f>(L11-L10)/(K11-K10)</f>
        <v>-5.1999999999993267E-3</v>
      </c>
      <c r="N10" s="122">
        <v>21.55</v>
      </c>
      <c r="O10" s="122">
        <v>-1.6E-2</v>
      </c>
      <c r="P10" s="121">
        <f t="shared" si="2"/>
        <v>716.52501599999994</v>
      </c>
      <c r="Q10" s="149">
        <f t="shared" si="8"/>
        <v>-4.5457600000008824E-3</v>
      </c>
      <c r="R10" s="122">
        <v>16</v>
      </c>
      <c r="S10" s="122">
        <v>2.4E-2</v>
      </c>
      <c r="T10" s="121">
        <f t="shared" si="3"/>
        <v>716.90901599999995</v>
      </c>
      <c r="U10" s="154">
        <f t="shared" si="9"/>
        <v>-4.5457600000008824E-3</v>
      </c>
      <c r="V10" s="154"/>
      <c r="W10" s="14">
        <v>10</v>
      </c>
      <c r="X10" s="14">
        <v>-0.04</v>
      </c>
      <c r="Y10" s="4">
        <f t="shared" si="4"/>
        <v>716.50901599999997</v>
      </c>
      <c r="AA10" s="39"/>
      <c r="AB10" s="39"/>
      <c r="AD10" s="89">
        <f t="shared" si="0"/>
        <v>0.04</v>
      </c>
      <c r="AE10" s="89">
        <f t="shared" si="1"/>
        <v>6.4000000000000001E-2</v>
      </c>
    </row>
    <row r="11" spans="1:31">
      <c r="A11" s="22">
        <f t="shared" si="10"/>
        <v>301000</v>
      </c>
      <c r="B11" s="22"/>
      <c r="C11" s="1"/>
      <c r="D11" s="1"/>
      <c r="E11" s="1"/>
      <c r="F11" s="12"/>
      <c r="G11" s="2"/>
      <c r="H11" s="1"/>
      <c r="I11" s="12"/>
      <c r="J11" s="2"/>
      <c r="K11" s="22">
        <v>20685.29</v>
      </c>
      <c r="L11" s="56">
        <v>716.7404919999999</v>
      </c>
      <c r="M11" s="149">
        <f t="shared" ref="M11:M36" si="11">(L12-L11)/(K12-K11)</f>
        <v>-5.1999679112091244E-3</v>
      </c>
      <c r="N11" s="52">
        <v>20.57</v>
      </c>
      <c r="O11" s="52">
        <v>-1.6E-2</v>
      </c>
      <c r="P11" s="1">
        <f t="shared" si="2"/>
        <v>716.41137199999991</v>
      </c>
      <c r="Q11" s="149">
        <f t="shared" si="8"/>
        <v>-4.4412480909068108E-3</v>
      </c>
      <c r="R11" s="52">
        <v>16</v>
      </c>
      <c r="S11" s="52">
        <v>2.4E-2</v>
      </c>
      <c r="T11" s="1">
        <f t="shared" si="3"/>
        <v>716.79537199999993</v>
      </c>
      <c r="U11" s="149">
        <f t="shared" si="9"/>
        <v>-4.4412480909068108E-3</v>
      </c>
      <c r="V11" s="149"/>
      <c r="W11" s="12">
        <v>10</v>
      </c>
      <c r="X11" s="12">
        <v>-0.04</v>
      </c>
      <c r="Y11" s="6">
        <f t="shared" si="4"/>
        <v>716.39537199999995</v>
      </c>
      <c r="AA11" s="39"/>
      <c r="AB11" s="39"/>
      <c r="AD11" s="89">
        <f t="shared" si="0"/>
        <v>0.04</v>
      </c>
      <c r="AE11" s="89">
        <f t="shared" si="1"/>
        <v>6.4000000000000001E-2</v>
      </c>
    </row>
    <row r="12" spans="1:31">
      <c r="A12" s="22">
        <f t="shared" si="10"/>
        <v>301025</v>
      </c>
      <c r="B12" s="22"/>
      <c r="C12" s="1"/>
      <c r="D12" s="1"/>
      <c r="E12" s="1"/>
      <c r="F12" s="12"/>
      <c r="G12" s="2"/>
      <c r="H12" s="1"/>
      <c r="I12" s="12"/>
      <c r="J12" s="2"/>
      <c r="K12" s="117">
        <v>20710.150000000001</v>
      </c>
      <c r="L12" s="56">
        <v>716.61122079772724</v>
      </c>
      <c r="M12" s="149">
        <f t="shared" si="11"/>
        <v>-4.3086727272739645E-3</v>
      </c>
      <c r="N12" s="52">
        <v>19.43</v>
      </c>
      <c r="O12" s="52">
        <v>-1.6E-2</v>
      </c>
      <c r="P12" s="118">
        <f t="shared" si="2"/>
        <v>716.30034079772724</v>
      </c>
      <c r="Q12" s="149">
        <f t="shared" si="8"/>
        <v>-3.4618972218186171E-3</v>
      </c>
      <c r="R12" s="52">
        <v>16</v>
      </c>
      <c r="S12" s="52">
        <v>2.4E-2</v>
      </c>
      <c r="T12" s="118">
        <f t="shared" si="3"/>
        <v>716.68434079772726</v>
      </c>
      <c r="U12" s="149">
        <f t="shared" si="9"/>
        <v>-3.4618972218186171E-3</v>
      </c>
      <c r="V12" s="149"/>
      <c r="W12" s="12">
        <v>10</v>
      </c>
      <c r="X12" s="12">
        <v>-0.04</v>
      </c>
      <c r="Y12" s="6">
        <f t="shared" si="4"/>
        <v>716.28434079772728</v>
      </c>
      <c r="AA12" s="39"/>
      <c r="AB12" s="39"/>
      <c r="AD12" s="89">
        <f t="shared" si="0"/>
        <v>0.04</v>
      </c>
      <c r="AE12" s="89">
        <f t="shared" si="1"/>
        <v>6.4000000000000001E-2</v>
      </c>
    </row>
    <row r="13" spans="1:31">
      <c r="A13" s="22">
        <f t="shared" si="10"/>
        <v>301050</v>
      </c>
      <c r="B13" s="22"/>
      <c r="C13" s="1"/>
      <c r="D13" s="1"/>
      <c r="E13" s="1"/>
      <c r="F13" s="12"/>
      <c r="G13" s="2"/>
      <c r="H13" s="1"/>
      <c r="I13" s="12"/>
      <c r="J13" s="2"/>
      <c r="K13" s="117">
        <v>20734.990000000002</v>
      </c>
      <c r="L13" s="56">
        <v>716.50419336718176</v>
      </c>
      <c r="M13" s="149">
        <f t="shared" si="11"/>
        <v>-2.5480000000002857E-3</v>
      </c>
      <c r="N13" s="52">
        <v>18.149999999999999</v>
      </c>
      <c r="O13" s="52">
        <v>-1.6E-2</v>
      </c>
      <c r="P13" s="118">
        <f t="shared" si="2"/>
        <v>716.21379336718178</v>
      </c>
      <c r="Q13" s="149">
        <f t="shared" si="8"/>
        <v>-1.6336544000023422E-3</v>
      </c>
      <c r="R13" s="52">
        <v>16</v>
      </c>
      <c r="S13" s="52">
        <v>2.4E-2</v>
      </c>
      <c r="T13" s="118">
        <f t="shared" si="3"/>
        <v>716.59779336718179</v>
      </c>
      <c r="U13" s="149">
        <f t="shared" si="9"/>
        <v>-1.6336544000023422E-3</v>
      </c>
      <c r="V13" s="149"/>
      <c r="W13" s="12">
        <v>10</v>
      </c>
      <c r="X13" s="12">
        <v>-0.04</v>
      </c>
      <c r="Y13" s="6">
        <f t="shared" si="4"/>
        <v>716.19779336718182</v>
      </c>
      <c r="AA13" s="39"/>
      <c r="AB13" s="39"/>
      <c r="AD13" s="89">
        <f t="shared" si="0"/>
        <v>0.04</v>
      </c>
      <c r="AE13" s="89">
        <f t="shared" si="1"/>
        <v>6.4000000000000001E-2</v>
      </c>
    </row>
    <row r="14" spans="1:31">
      <c r="A14" s="22">
        <f t="shared" si="10"/>
        <v>301075</v>
      </c>
      <c r="B14" s="22"/>
      <c r="C14" s="1"/>
      <c r="D14" s="1"/>
      <c r="E14" s="1"/>
      <c r="F14" s="12"/>
      <c r="G14" s="2"/>
      <c r="H14" s="1"/>
      <c r="I14" s="12"/>
      <c r="J14" s="2"/>
      <c r="K14" s="117">
        <v>20759.810000000001</v>
      </c>
      <c r="L14" s="56">
        <v>716.44095200718175</v>
      </c>
      <c r="M14" s="149">
        <f t="shared" si="11"/>
        <v>-7.8839090908838913E-4</v>
      </c>
      <c r="N14" s="52">
        <v>16.75</v>
      </c>
      <c r="O14" s="52">
        <v>-1.6E-2</v>
      </c>
      <c r="P14" s="118">
        <f t="shared" si="2"/>
        <v>716.17295200718172</v>
      </c>
      <c r="Q14" s="149">
        <f t="shared" si="8"/>
        <v>1.776008618207925E-4</v>
      </c>
      <c r="R14" s="52">
        <v>16</v>
      </c>
      <c r="S14" s="52">
        <v>2.4E-2</v>
      </c>
      <c r="T14" s="118">
        <f t="shared" si="3"/>
        <v>716.55695200718174</v>
      </c>
      <c r="U14" s="149">
        <f t="shared" si="9"/>
        <v>1.776008618207925E-4</v>
      </c>
      <c r="V14" s="149"/>
      <c r="W14" s="12">
        <v>10</v>
      </c>
      <c r="X14" s="12">
        <v>-0.04</v>
      </c>
      <c r="Y14" s="6">
        <f t="shared" si="4"/>
        <v>716.15695200718176</v>
      </c>
      <c r="AA14" s="39"/>
      <c r="AB14" s="39"/>
      <c r="AD14" s="89">
        <f t="shared" si="0"/>
        <v>0.04</v>
      </c>
      <c r="AE14" s="89">
        <f t="shared" si="1"/>
        <v>6.4000000000000001E-2</v>
      </c>
    </row>
    <row r="15" spans="1:31">
      <c r="A15" s="22">
        <f t="shared" si="10"/>
        <v>301100</v>
      </c>
      <c r="B15" s="22"/>
      <c r="C15" s="1"/>
      <c r="D15" s="1"/>
      <c r="E15" s="1"/>
      <c r="F15" s="12"/>
      <c r="G15" s="2"/>
      <c r="H15" s="1"/>
      <c r="I15" s="12"/>
      <c r="J15" s="2"/>
      <c r="K15" s="117">
        <v>20784.62</v>
      </c>
      <c r="L15" s="56">
        <v>716.42139202872727</v>
      </c>
      <c r="M15" s="149">
        <f>(L17-L15)/(K17-K15)</f>
        <v>9.7121818181669357E-4</v>
      </c>
      <c r="N15" s="52">
        <v>15.25</v>
      </c>
      <c r="O15" s="52">
        <v>-1.6E-2</v>
      </c>
      <c r="P15" s="118">
        <f t="shared" si="2"/>
        <v>716.17739202872724</v>
      </c>
      <c r="Q15" s="149">
        <f>(P17-P15)/(A17-A15)</f>
        <v>1.9946254109072469E-3</v>
      </c>
      <c r="R15" s="52">
        <v>16</v>
      </c>
      <c r="S15" s="52">
        <v>2.4E-2</v>
      </c>
      <c r="T15" s="118">
        <f t="shared" si="3"/>
        <v>716.56139202872725</v>
      </c>
      <c r="U15" s="149">
        <f>(T17-T15)/(A17-A15)</f>
        <v>5.8154003474101049E-4</v>
      </c>
      <c r="V15" s="149"/>
      <c r="W15" s="12">
        <v>10</v>
      </c>
      <c r="X15" s="12">
        <v>-0.04</v>
      </c>
      <c r="Y15" s="6">
        <f t="shared" si="4"/>
        <v>716.16139202872728</v>
      </c>
      <c r="AA15" s="39"/>
      <c r="AB15" s="39"/>
      <c r="AD15" s="89">
        <f t="shared" si="0"/>
        <v>0.04</v>
      </c>
      <c r="AE15" s="89">
        <f t="shared" si="1"/>
        <v>6.4000000000000001E-2</v>
      </c>
    </row>
    <row r="16" spans="1:31">
      <c r="A16" s="22">
        <v>301118.46999999997</v>
      </c>
      <c r="B16" s="22"/>
      <c r="C16" s="1"/>
      <c r="D16" s="1"/>
      <c r="E16" s="1"/>
      <c r="F16" s="12"/>
      <c r="G16" s="2"/>
      <c r="H16" s="1"/>
      <c r="I16" s="12"/>
      <c r="J16" s="2"/>
      <c r="K16" s="117"/>
      <c r="L16" s="56"/>
      <c r="M16" s="149"/>
      <c r="N16" s="52"/>
      <c r="O16" s="52"/>
      <c r="P16" s="118"/>
      <c r="Q16" s="149"/>
      <c r="R16" s="52"/>
      <c r="S16" s="123">
        <v>2.4E-2</v>
      </c>
      <c r="T16" s="118"/>
      <c r="U16" s="149"/>
      <c r="V16" s="149"/>
      <c r="W16" s="12">
        <v>10</v>
      </c>
      <c r="X16" s="12"/>
      <c r="Y16" s="6"/>
      <c r="AA16" s="39"/>
      <c r="AB16" s="39"/>
      <c r="AD16" s="89"/>
      <c r="AE16" s="89"/>
    </row>
    <row r="17" spans="1:31">
      <c r="A17" s="22">
        <f>A15+25</f>
        <v>301125</v>
      </c>
      <c r="B17" s="22"/>
      <c r="C17" s="1"/>
      <c r="D17" s="1"/>
      <c r="E17" s="1"/>
      <c r="F17" s="12"/>
      <c r="G17" s="2"/>
      <c r="H17" s="1"/>
      <c r="I17" s="12"/>
      <c r="J17" s="2"/>
      <c r="K17" s="117">
        <v>20809.439999999999</v>
      </c>
      <c r="L17" s="56">
        <v>716.44549766399996</v>
      </c>
      <c r="M17" s="149">
        <f>(L19-L17)/(K19-K17)</f>
        <v>2.7318909090902599E-3</v>
      </c>
      <c r="N17" s="52">
        <v>13.64</v>
      </c>
      <c r="O17" s="52">
        <v>-1.6E-2</v>
      </c>
      <c r="P17" s="118">
        <f t="shared" si="2"/>
        <v>716.22725766399992</v>
      </c>
      <c r="Q17" s="149">
        <f>(P19-P17)/(A19-A17)</f>
        <v>3.815206807271352E-3</v>
      </c>
      <c r="R17" s="52">
        <v>16</v>
      </c>
      <c r="S17" s="124">
        <f>(($S$18-$S$16)/($A$18-$A$16))*(A17-$A$16)+$S$16</f>
        <v>2.1792054099740003E-2</v>
      </c>
      <c r="T17" s="118">
        <f t="shared" si="3"/>
        <v>716.57593052959578</v>
      </c>
      <c r="U17" s="149">
        <f>(T19-T17)/(A19-A17)</f>
        <v>-9.5628905830380973E-4</v>
      </c>
      <c r="V17" s="149"/>
      <c r="W17" s="12">
        <v>10</v>
      </c>
      <c r="X17" s="12">
        <v>-0.04</v>
      </c>
      <c r="Y17" s="6">
        <f t="shared" si="4"/>
        <v>716.1759305295958</v>
      </c>
      <c r="AA17" s="39"/>
      <c r="AB17" s="39"/>
      <c r="AD17" s="89">
        <f t="shared" si="0"/>
        <v>3.779205409974E-2</v>
      </c>
      <c r="AE17" s="89">
        <f t="shared" si="1"/>
        <v>6.1792054099740007E-2</v>
      </c>
    </row>
    <row r="18" spans="1:31">
      <c r="A18" s="22">
        <v>301142.13</v>
      </c>
      <c r="B18" s="22"/>
      <c r="C18" s="1"/>
      <c r="D18" s="1"/>
      <c r="E18" s="1"/>
      <c r="F18" s="12"/>
      <c r="G18" s="2"/>
      <c r="H18" s="1"/>
      <c r="I18" s="12"/>
      <c r="J18" s="2"/>
      <c r="K18" s="117"/>
      <c r="L18" s="56"/>
      <c r="M18" s="149"/>
      <c r="N18" s="52"/>
      <c r="O18" s="52"/>
      <c r="P18" s="118"/>
      <c r="Q18" s="149"/>
      <c r="R18" s="52"/>
      <c r="S18" s="123">
        <v>1.6E-2</v>
      </c>
      <c r="T18" s="118"/>
      <c r="U18" s="149"/>
      <c r="V18" s="149"/>
      <c r="W18" s="12">
        <v>10</v>
      </c>
      <c r="X18" s="12"/>
      <c r="Y18" s="6">
        <f t="shared" si="4"/>
        <v>0</v>
      </c>
      <c r="AA18" s="39"/>
      <c r="AB18" s="39"/>
      <c r="AD18" s="89"/>
      <c r="AE18" s="89"/>
    </row>
    <row r="19" spans="1:31">
      <c r="A19" s="22">
        <f>A17+25</f>
        <v>301150</v>
      </c>
      <c r="B19" s="22"/>
      <c r="C19" s="1"/>
      <c r="D19" s="1"/>
      <c r="E19" s="1"/>
      <c r="F19" s="12"/>
      <c r="G19" s="2"/>
      <c r="H19" s="1"/>
      <c r="I19" s="12"/>
      <c r="J19" s="2"/>
      <c r="K19" s="117">
        <v>20834.28</v>
      </c>
      <c r="L19" s="56">
        <v>716.51335783418176</v>
      </c>
      <c r="M19" s="149">
        <f t="shared" si="11"/>
        <v>4.4961090909103251E-3</v>
      </c>
      <c r="N19" s="52">
        <v>11.92</v>
      </c>
      <c r="O19" s="52">
        <v>-1.6E-2</v>
      </c>
      <c r="P19" s="118">
        <f t="shared" si="2"/>
        <v>716.32263783418171</v>
      </c>
      <c r="Q19" s="149">
        <f>(P20-P19)/(A20-A19)</f>
        <v>5.5697215418240376E-3</v>
      </c>
      <c r="R19" s="52">
        <v>16</v>
      </c>
      <c r="S19" s="124">
        <f>(($S$22-$S$18)/($A$22-$A$18))*(A19-$A$18)+$S$18</f>
        <v>1.433659180977667E-2</v>
      </c>
      <c r="T19" s="118">
        <f t="shared" si="3"/>
        <v>716.55202330313818</v>
      </c>
      <c r="U19" s="149">
        <f>(T20-T19)/(A20-A19)</f>
        <v>2.1879513965131991E-3</v>
      </c>
      <c r="V19" s="149"/>
      <c r="W19" s="12">
        <v>10</v>
      </c>
      <c r="X19" s="12">
        <v>-0.04</v>
      </c>
      <c r="Y19" s="6">
        <f t="shared" si="4"/>
        <v>716.15202330313821</v>
      </c>
      <c r="AA19" s="39"/>
      <c r="AB19" s="39"/>
      <c r="AD19" s="89">
        <f t="shared" si="0"/>
        <v>3.0336591809776672E-2</v>
      </c>
      <c r="AE19" s="89">
        <f t="shared" si="1"/>
        <v>5.4336591809776673E-2</v>
      </c>
    </row>
    <row r="20" spans="1:31">
      <c r="A20" s="22">
        <f t="shared" si="10"/>
        <v>301175</v>
      </c>
      <c r="B20" s="22"/>
      <c r="C20" s="1"/>
      <c r="D20" s="1"/>
      <c r="E20" s="1"/>
      <c r="F20" s="12"/>
      <c r="G20" s="2"/>
      <c r="H20" s="1"/>
      <c r="I20" s="12"/>
      <c r="J20" s="2"/>
      <c r="K20" s="117">
        <v>20859.2</v>
      </c>
      <c r="L20" s="56">
        <v>716.62540087272725</v>
      </c>
      <c r="M20" s="149">
        <f t="shared" si="11"/>
        <v>6.2631636363621344E-3</v>
      </c>
      <c r="N20" s="52">
        <v>10.220000000000001</v>
      </c>
      <c r="O20" s="52">
        <v>-1.6E-2</v>
      </c>
      <c r="P20" s="118">
        <f t="shared" si="2"/>
        <v>716.46188087272731</v>
      </c>
      <c r="Q20" s="149">
        <f>(P21-P20)/(A21-A20)</f>
        <v>7.2991215127240138E-3</v>
      </c>
      <c r="R20" s="52">
        <v>16</v>
      </c>
      <c r="S20" s="124">
        <f>(($S$22-$S$18)/($A$22-$A$18))*(A20-$A$18)+$S$18</f>
        <v>9.0525759577299268E-3</v>
      </c>
      <c r="T20" s="118">
        <f t="shared" si="3"/>
        <v>716.60672208805101</v>
      </c>
      <c r="U20" s="149">
        <f>(T21-T20)/(A21-A20)</f>
        <v>3.9173513674131757E-3</v>
      </c>
      <c r="V20" s="149"/>
      <c r="W20" s="12">
        <v>10</v>
      </c>
      <c r="X20" s="12">
        <v>-0.04</v>
      </c>
      <c r="Y20" s="6">
        <f t="shared" si="4"/>
        <v>716.20672208805104</v>
      </c>
      <c r="AA20" s="39"/>
      <c r="AB20" s="39"/>
      <c r="AD20" s="89">
        <f t="shared" si="0"/>
        <v>2.5052575957729927E-2</v>
      </c>
      <c r="AE20" s="89">
        <f t="shared" si="1"/>
        <v>4.9052575957729924E-2</v>
      </c>
    </row>
    <row r="21" spans="1:31">
      <c r="A21" s="22">
        <f t="shared" si="10"/>
        <v>301200</v>
      </c>
      <c r="B21" s="22"/>
      <c r="C21" s="1"/>
      <c r="D21" s="1"/>
      <c r="E21" s="1"/>
      <c r="F21" s="12"/>
      <c r="G21" s="2"/>
      <c r="H21" s="1"/>
      <c r="I21" s="12"/>
      <c r="J21" s="2"/>
      <c r="K21" s="117">
        <v>20884.12</v>
      </c>
      <c r="L21" s="56">
        <v>716.78147891054539</v>
      </c>
      <c r="M21" s="149">
        <f>(L23-L21)/(K23-K21)</f>
        <v>8.0305727272758764E-3</v>
      </c>
      <c r="N21" s="52">
        <v>8.57</v>
      </c>
      <c r="O21" s="52">
        <v>-1.6E-2</v>
      </c>
      <c r="P21" s="118">
        <f t="shared" si="2"/>
        <v>716.64435891054541</v>
      </c>
      <c r="Q21" s="149">
        <f>(P23-P21)/(A23-A21)</f>
        <v>9.032087123637211E-3</v>
      </c>
      <c r="R21" s="52">
        <v>16</v>
      </c>
      <c r="S21" s="124">
        <f>(($S$22-$S$18)/($A$22-$A$18))*(A21-$A$18)+$S$18</f>
        <v>3.7685601056831816E-3</v>
      </c>
      <c r="T21" s="118">
        <f t="shared" si="3"/>
        <v>716.70465587223634</v>
      </c>
      <c r="U21" s="149">
        <f>(T23-T21)/(A23-A21)</f>
        <v>5.5263349968845436E-3</v>
      </c>
      <c r="V21" s="149"/>
      <c r="W21" s="12">
        <v>10</v>
      </c>
      <c r="X21" s="12">
        <v>-0.04</v>
      </c>
      <c r="Y21" s="6">
        <f t="shared" si="4"/>
        <v>716.30465587223637</v>
      </c>
      <c r="AA21" s="39"/>
      <c r="AB21" s="39"/>
      <c r="AD21" s="89">
        <f t="shared" si="0"/>
        <v>1.9768560105683182E-2</v>
      </c>
      <c r="AE21" s="89">
        <f t="shared" si="1"/>
        <v>4.3768560105683182E-2</v>
      </c>
    </row>
    <row r="22" spans="1:31">
      <c r="A22" s="22">
        <v>301217.83</v>
      </c>
      <c r="B22" s="22"/>
      <c r="C22" s="1"/>
      <c r="D22" s="1"/>
      <c r="E22" s="1"/>
      <c r="F22" s="12"/>
      <c r="G22" s="2"/>
      <c r="H22" s="1"/>
      <c r="I22" s="12"/>
      <c r="J22" s="2"/>
      <c r="K22" s="117"/>
      <c r="L22" s="56"/>
      <c r="M22" s="149"/>
      <c r="N22" s="52"/>
      <c r="O22" s="52"/>
      <c r="P22" s="118"/>
      <c r="Q22" s="149"/>
      <c r="R22" s="52"/>
      <c r="S22" s="123">
        <v>0</v>
      </c>
      <c r="T22" s="118"/>
      <c r="U22" s="149"/>
      <c r="V22" s="149"/>
      <c r="W22" s="12">
        <v>10</v>
      </c>
      <c r="X22" s="7"/>
      <c r="Y22" s="6"/>
      <c r="AA22" s="39"/>
      <c r="AB22" s="39"/>
      <c r="AD22" s="89">
        <f t="shared" si="0"/>
        <v>0</v>
      </c>
      <c r="AE22" s="89">
        <f t="shared" si="1"/>
        <v>0</v>
      </c>
    </row>
    <row r="23" spans="1:31">
      <c r="A23" s="22">
        <f>A21+25</f>
        <v>301225</v>
      </c>
      <c r="B23" s="22"/>
      <c r="C23" s="1"/>
      <c r="D23" s="1"/>
      <c r="E23" s="1"/>
      <c r="F23" s="12"/>
      <c r="G23" s="2"/>
      <c r="H23" s="1"/>
      <c r="I23" s="12"/>
      <c r="J23" s="2"/>
      <c r="K23" s="117">
        <v>20909.05</v>
      </c>
      <c r="L23" s="56">
        <v>716.98168108863638</v>
      </c>
      <c r="M23" s="149">
        <f t="shared" si="11"/>
        <v>9.7760589961309666E-3</v>
      </c>
      <c r="N23" s="52">
        <v>6.97</v>
      </c>
      <c r="O23" s="52">
        <v>-1.6E-2</v>
      </c>
      <c r="P23" s="118">
        <f t="shared" si="2"/>
        <v>716.87016108863634</v>
      </c>
      <c r="Q23" s="149">
        <f>(P24-P23)/(A24-A23)</f>
        <v>1.0738196454544777E-2</v>
      </c>
      <c r="R23" s="52">
        <v>16</v>
      </c>
      <c r="S23" s="124">
        <f>(($S$26-$S$22)/($A$26-$A$22))*(A23-$A$22)+$S$22</f>
        <v>-1.7091775923681047E-3</v>
      </c>
      <c r="T23" s="118">
        <f t="shared" si="3"/>
        <v>716.84281424715846</v>
      </c>
      <c r="U23" s="149">
        <f>(T24-T23)/(A24-A23)</f>
        <v>6.9241320922083108E-3</v>
      </c>
      <c r="V23" s="149"/>
      <c r="W23" s="12">
        <v>10</v>
      </c>
      <c r="X23" s="12">
        <v>-0.04</v>
      </c>
      <c r="Y23" s="6">
        <f t="shared" si="4"/>
        <v>716.44281424715848</v>
      </c>
      <c r="AA23" s="39"/>
      <c r="AB23" s="39"/>
      <c r="AD23" s="89">
        <f t="shared" si="0"/>
        <v>1.4290822407631895E-2</v>
      </c>
      <c r="AE23" s="89">
        <f t="shared" si="1"/>
        <v>3.8290822407631896E-2</v>
      </c>
    </row>
    <row r="24" spans="1:31">
      <c r="A24" s="22">
        <f>A23+25</f>
        <v>301250</v>
      </c>
      <c r="B24" s="22"/>
      <c r="C24" s="1"/>
      <c r="D24" s="1"/>
      <c r="E24" s="1"/>
      <c r="F24" s="12"/>
      <c r="G24" s="2"/>
      <c r="H24" s="1"/>
      <c r="I24" s="12"/>
      <c r="J24" s="2"/>
      <c r="K24" s="22">
        <v>20933.990000000002</v>
      </c>
      <c r="L24" s="56">
        <v>717.22549599999991</v>
      </c>
      <c r="M24" s="149">
        <f t="shared" si="11"/>
        <v>1.0400000000003346E-2</v>
      </c>
      <c r="N24" s="52">
        <v>5.43</v>
      </c>
      <c r="O24" s="52">
        <v>-1.6E-2</v>
      </c>
      <c r="P24" s="1">
        <f t="shared" si="2"/>
        <v>717.13861599999996</v>
      </c>
      <c r="Q24" s="149">
        <f>(P25-P24)/(A25-A24)</f>
        <v>1.1339200000002166E-2</v>
      </c>
      <c r="R24" s="52">
        <v>16</v>
      </c>
      <c r="S24" s="124">
        <f>(($S$26-$S$22)/($A$26-$A$22))*(A24-$A$22)+$S$22</f>
        <v>-7.6686531585186974E-3</v>
      </c>
      <c r="T24" s="1">
        <f t="shared" si="3"/>
        <v>717.01591754946367</v>
      </c>
      <c r="U24" s="149">
        <f>(T25-T24)/(A25-A24)</f>
        <v>7.5251356376656985E-3</v>
      </c>
      <c r="V24" s="149"/>
      <c r="W24" s="12">
        <v>10</v>
      </c>
      <c r="X24" s="12">
        <v>-0.04</v>
      </c>
      <c r="Y24" s="6">
        <f t="shared" si="4"/>
        <v>716.61591754946369</v>
      </c>
      <c r="AA24" s="39"/>
      <c r="AB24" s="39"/>
      <c r="AD24" s="89">
        <f t="shared" si="0"/>
        <v>8.3313468414813029E-3</v>
      </c>
      <c r="AE24" s="89">
        <f t="shared" si="1"/>
        <v>3.2331346841481305E-2</v>
      </c>
    </row>
    <row r="25" spans="1:31">
      <c r="A25" s="22">
        <f t="shared" si="10"/>
        <v>301275</v>
      </c>
      <c r="B25" s="22"/>
      <c r="C25" s="1"/>
      <c r="D25" s="1"/>
      <c r="E25" s="1"/>
      <c r="F25" s="12"/>
      <c r="G25" s="2"/>
      <c r="H25" s="1"/>
      <c r="I25" s="12"/>
      <c r="J25" s="2"/>
      <c r="K25" s="22">
        <v>20958.939999999999</v>
      </c>
      <c r="L25" s="56">
        <v>717.48497599999996</v>
      </c>
      <c r="M25" s="149">
        <f>(L27-L25)/(K27-K25)</f>
        <v>1.0399999999995829E-2</v>
      </c>
      <c r="N25" s="52">
        <v>3.93</v>
      </c>
      <c r="O25" s="52">
        <v>-1.6E-2</v>
      </c>
      <c r="P25" s="1">
        <f t="shared" si="2"/>
        <v>717.42209600000001</v>
      </c>
      <c r="Q25" s="149">
        <f>(P27-P25)/(A27-A25)</f>
        <v>1.1349439999994501E-2</v>
      </c>
      <c r="R25" s="52">
        <v>16</v>
      </c>
      <c r="S25" s="124">
        <f>(($S$26-$S$22)/($A$26-$A$22))*(A25-$A$22)+$S$22</f>
        <v>-1.362812872466929E-2</v>
      </c>
      <c r="T25" s="1">
        <f t="shared" si="3"/>
        <v>717.20404594040531</v>
      </c>
      <c r="U25" s="149">
        <f>(T27-T25)/(A27-A25)</f>
        <v>6.8347091714440469E-3</v>
      </c>
      <c r="V25" s="149"/>
      <c r="W25" s="12">
        <v>10</v>
      </c>
      <c r="X25" s="12">
        <v>-0.04</v>
      </c>
      <c r="Y25" s="6">
        <f t="shared" si="4"/>
        <v>716.80404594040533</v>
      </c>
      <c r="AA25" s="39"/>
      <c r="AB25" s="39"/>
      <c r="AD25" s="89">
        <f t="shared" si="0"/>
        <v>2.3718712753307107E-3</v>
      </c>
      <c r="AE25" s="89">
        <f t="shared" si="1"/>
        <v>2.6371871275330711E-2</v>
      </c>
    </row>
    <row r="26" spans="1:31">
      <c r="A26" s="22">
        <v>301284.95</v>
      </c>
      <c r="B26" s="22"/>
      <c r="C26" s="1"/>
      <c r="D26" s="1"/>
      <c r="E26" s="1"/>
      <c r="F26" s="12"/>
      <c r="G26" s="2"/>
      <c r="H26" s="1"/>
      <c r="I26" s="12"/>
      <c r="J26" s="2"/>
      <c r="K26" s="22"/>
      <c r="L26" s="56"/>
      <c r="M26" s="149"/>
      <c r="N26" s="52"/>
      <c r="O26" s="52"/>
      <c r="P26" s="1"/>
      <c r="Q26" s="149"/>
      <c r="R26" s="52"/>
      <c r="S26" s="123">
        <v>-1.6E-2</v>
      </c>
      <c r="T26" s="1"/>
      <c r="U26" s="149"/>
      <c r="V26" s="149"/>
      <c r="W26" s="12">
        <v>10</v>
      </c>
      <c r="X26" s="7"/>
      <c r="Y26" s="6"/>
      <c r="AA26" s="39"/>
      <c r="AB26" s="39"/>
      <c r="AD26" s="89"/>
      <c r="AE26" s="89"/>
    </row>
    <row r="27" spans="1:31">
      <c r="A27" s="22">
        <f>A25+25</f>
        <v>301300</v>
      </c>
      <c r="B27" s="22"/>
      <c r="C27" s="1"/>
      <c r="D27" s="1"/>
      <c r="E27" s="1"/>
      <c r="F27" s="12"/>
      <c r="G27" s="2"/>
      <c r="H27" s="1"/>
      <c r="I27" s="12"/>
      <c r="J27" s="2"/>
      <c r="K27" s="22">
        <v>20983.93</v>
      </c>
      <c r="L27" s="56">
        <v>717.74487199999987</v>
      </c>
      <c r="M27" s="149">
        <f>(L29-L27)/(K29-K27)</f>
        <v>1.0400000000004276E-2</v>
      </c>
      <c r="N27" s="52">
        <v>2.44</v>
      </c>
      <c r="O27" s="52">
        <v>-1.6E-2</v>
      </c>
      <c r="P27" s="1">
        <f t="shared" si="2"/>
        <v>717.70583199999987</v>
      </c>
      <c r="Q27" s="149">
        <f>(P29-P27)/(A29-A27)</f>
        <v>1.1301760000005743E-2</v>
      </c>
      <c r="R27" s="52">
        <v>16</v>
      </c>
      <c r="S27" s="124">
        <f>(($S$28-$S$26)/($A$28-$A$26))*(A27-$A$26)+$S$26</f>
        <v>-2.0682395644278651E-2</v>
      </c>
      <c r="T27" s="1">
        <f t="shared" si="3"/>
        <v>717.37491366969141</v>
      </c>
      <c r="U27" s="149">
        <f>(T29-T27)/(A29-A27)</f>
        <v>8.5384932123452016E-3</v>
      </c>
      <c r="V27" s="149"/>
      <c r="W27" s="12">
        <v>10</v>
      </c>
      <c r="X27" s="12">
        <v>-0.04</v>
      </c>
      <c r="Y27" s="6">
        <f t="shared" si="4"/>
        <v>716.97491366969143</v>
      </c>
      <c r="AA27" s="39"/>
      <c r="AB27" s="39"/>
      <c r="AD27" s="89">
        <f t="shared" si="0"/>
        <v>4.6823956442786502E-3</v>
      </c>
      <c r="AE27" s="89">
        <f t="shared" si="1"/>
        <v>1.931760435572135E-2</v>
      </c>
    </row>
    <row r="28" spans="1:31">
      <c r="A28" s="22">
        <v>301323.52000000002</v>
      </c>
      <c r="B28" s="22"/>
      <c r="C28" s="1"/>
      <c r="D28" s="1"/>
      <c r="E28" s="1"/>
      <c r="F28" s="12"/>
      <c r="G28" s="2"/>
      <c r="H28" s="1"/>
      <c r="I28" s="12"/>
      <c r="J28" s="2"/>
      <c r="K28" s="22"/>
      <c r="L28" s="56"/>
      <c r="M28" s="149"/>
      <c r="N28" s="52"/>
      <c r="O28" s="52"/>
      <c r="P28" s="1"/>
      <c r="Q28" s="149"/>
      <c r="R28" s="52"/>
      <c r="S28" s="123">
        <v>-2.8000000000000001E-2</v>
      </c>
      <c r="T28" s="1"/>
      <c r="U28" s="149"/>
      <c r="V28" s="149"/>
      <c r="W28" s="12">
        <v>10</v>
      </c>
      <c r="X28" s="7"/>
      <c r="Y28" s="6"/>
      <c r="AA28" s="39"/>
      <c r="AB28" s="39"/>
      <c r="AD28" s="89"/>
      <c r="AE28" s="89"/>
    </row>
    <row r="29" spans="1:31">
      <c r="A29" s="22">
        <f>A27+25</f>
        <v>301325</v>
      </c>
      <c r="B29" s="22"/>
      <c r="C29" s="1"/>
      <c r="D29" s="1"/>
      <c r="E29" s="1"/>
      <c r="F29" s="12"/>
      <c r="G29" s="2"/>
      <c r="H29" s="1"/>
      <c r="I29" s="12"/>
      <c r="J29" s="2"/>
      <c r="K29" s="22">
        <v>21008.99</v>
      </c>
      <c r="L29" s="56">
        <v>718.00549599999999</v>
      </c>
      <c r="M29" s="149">
        <f t="shared" si="11"/>
        <v>1.039999999999826E-2</v>
      </c>
      <c r="N29" s="52">
        <v>1.07</v>
      </c>
      <c r="O29" s="52">
        <v>-1.6E-2</v>
      </c>
      <c r="P29" s="1">
        <f t="shared" si="2"/>
        <v>717.98837600000002</v>
      </c>
      <c r="Q29" s="149">
        <f t="shared" ref="Q29:Q36" si="12">(P30-P29)/(A30-A29)</f>
        <v>1.1118079999996554E-2</v>
      </c>
      <c r="R29" s="52">
        <v>16</v>
      </c>
      <c r="S29" s="52">
        <v>-2.5000000000000001E-2</v>
      </c>
      <c r="T29" s="1">
        <f t="shared" si="3"/>
        <v>717.58837600000004</v>
      </c>
      <c r="U29" s="149">
        <f t="shared" ref="U29:U36" si="13">(T30-T29)/(A30-A29)</f>
        <v>9.3548799999962282E-3</v>
      </c>
      <c r="V29" s="149"/>
      <c r="W29" s="12">
        <v>10</v>
      </c>
      <c r="X29" s="12">
        <v>-0.04</v>
      </c>
      <c r="Y29" s="6">
        <f t="shared" si="4"/>
        <v>717.18837600000006</v>
      </c>
      <c r="AA29" s="39"/>
      <c r="AB29" s="39"/>
      <c r="AD29" s="89">
        <f t="shared" si="0"/>
        <v>9.0000000000000011E-3</v>
      </c>
      <c r="AE29" s="89">
        <f t="shared" si="1"/>
        <v>1.4999999999999999E-2</v>
      </c>
    </row>
    <row r="30" spans="1:31">
      <c r="A30" s="22">
        <f>A29+25</f>
        <v>301350</v>
      </c>
      <c r="B30" s="22"/>
      <c r="C30" s="1"/>
      <c r="D30" s="1"/>
      <c r="E30" s="1"/>
      <c r="F30" s="12"/>
      <c r="G30" s="2"/>
      <c r="H30" s="1"/>
      <c r="I30" s="12"/>
      <c r="J30" s="2"/>
      <c r="K30" s="22">
        <v>21034.07</v>
      </c>
      <c r="L30" s="56">
        <v>718.26632799999993</v>
      </c>
      <c r="M30" s="149">
        <f t="shared" si="11"/>
        <v>1.0399999999999103E-2</v>
      </c>
      <c r="N30" s="52">
        <v>0</v>
      </c>
      <c r="O30" s="52">
        <v>-1.6E-2</v>
      </c>
      <c r="P30" s="1">
        <f t="shared" si="2"/>
        <v>718.26632799999993</v>
      </c>
      <c r="Q30" s="149">
        <f t="shared" si="12"/>
        <v>1.0454079999999522E-2</v>
      </c>
      <c r="R30" s="52">
        <v>15.86</v>
      </c>
      <c r="S30" s="52">
        <v>-2.8000000000000001E-2</v>
      </c>
      <c r="T30" s="1">
        <f t="shared" si="3"/>
        <v>717.82224799999995</v>
      </c>
      <c r="U30" s="149">
        <f t="shared" si="13"/>
        <v>1.1630079999999907E-2</v>
      </c>
      <c r="V30" s="149"/>
      <c r="W30" s="12">
        <v>10</v>
      </c>
      <c r="X30" s="12">
        <v>-0.04</v>
      </c>
      <c r="Y30" s="6">
        <f t="shared" si="4"/>
        <v>717.42224799999997</v>
      </c>
      <c r="AA30" s="39"/>
      <c r="AB30" s="39"/>
      <c r="AD30" s="89">
        <f t="shared" si="0"/>
        <v>1.2E-2</v>
      </c>
      <c r="AE30" s="89">
        <f t="shared" si="1"/>
        <v>1.2E-2</v>
      </c>
    </row>
    <row r="31" spans="1:31">
      <c r="A31" s="22">
        <f t="shared" si="10"/>
        <v>301375</v>
      </c>
      <c r="B31" s="22"/>
      <c r="C31" s="1"/>
      <c r="D31" s="1"/>
      <c r="E31" s="1"/>
      <c r="F31" s="12"/>
      <c r="G31" s="2"/>
      <c r="H31" s="1"/>
      <c r="I31" s="12"/>
      <c r="J31" s="2"/>
      <c r="K31" s="22">
        <v>21059.200000000001</v>
      </c>
      <c r="L31" s="56">
        <v>718.52767999999992</v>
      </c>
      <c r="M31" s="149">
        <f t="shared" si="11"/>
        <v>1.0400000000002086E-2</v>
      </c>
      <c r="N31" s="52">
        <v>0</v>
      </c>
      <c r="O31" s="52">
        <v>-1.6E-2</v>
      </c>
      <c r="P31" s="1">
        <f t="shared" si="2"/>
        <v>718.52767999999992</v>
      </c>
      <c r="Q31" s="149">
        <f t="shared" si="12"/>
        <v>1.0445760000002337E-2</v>
      </c>
      <c r="R31" s="52">
        <v>14.81</v>
      </c>
      <c r="S31" s="52">
        <v>-2.8000000000000001E-2</v>
      </c>
      <c r="T31" s="1">
        <f t="shared" si="3"/>
        <v>718.11299999999994</v>
      </c>
      <c r="U31" s="149">
        <f t="shared" si="13"/>
        <v>1.1420160000002398E-2</v>
      </c>
      <c r="V31" s="149"/>
      <c r="W31" s="12">
        <v>10</v>
      </c>
      <c r="X31" s="12">
        <v>-0.04</v>
      </c>
      <c r="Y31" s="6">
        <f t="shared" si="4"/>
        <v>717.71299999999997</v>
      </c>
      <c r="AA31" s="39"/>
      <c r="AB31" s="39"/>
      <c r="AD31" s="89">
        <f t="shared" si="0"/>
        <v>1.2E-2</v>
      </c>
      <c r="AE31" s="89">
        <f t="shared" si="1"/>
        <v>1.2E-2</v>
      </c>
    </row>
    <row r="32" spans="1:31">
      <c r="A32" s="22">
        <f t="shared" si="10"/>
        <v>301400</v>
      </c>
      <c r="B32" s="22"/>
      <c r="C32" s="1"/>
      <c r="D32" s="1"/>
      <c r="E32" s="1"/>
      <c r="F32" s="12"/>
      <c r="G32" s="2"/>
      <c r="H32" s="1"/>
      <c r="I32" s="12"/>
      <c r="J32" s="2"/>
      <c r="K32" s="22">
        <v>21084.31</v>
      </c>
      <c r="L32" s="56">
        <v>718.78882399999998</v>
      </c>
      <c r="M32" s="149">
        <f t="shared" si="11"/>
        <v>1.0400000000000544E-2</v>
      </c>
      <c r="N32" s="52">
        <v>0</v>
      </c>
      <c r="O32" s="52">
        <v>-1.6E-2</v>
      </c>
      <c r="P32" s="1">
        <f t="shared" si="2"/>
        <v>718.78882399999998</v>
      </c>
      <c r="Q32" s="149">
        <f t="shared" si="12"/>
        <v>1.0437440000000606E-2</v>
      </c>
      <c r="R32" s="52">
        <v>13.94</v>
      </c>
      <c r="S32" s="52">
        <v>-2.8000000000000001E-2</v>
      </c>
      <c r="T32" s="1">
        <f t="shared" si="3"/>
        <v>718.398504</v>
      </c>
      <c r="U32" s="149">
        <f t="shared" si="13"/>
        <v>1.1243839999997363E-2</v>
      </c>
      <c r="V32" s="149"/>
      <c r="W32" s="12">
        <v>10</v>
      </c>
      <c r="X32" s="12">
        <v>-0.04</v>
      </c>
      <c r="Y32" s="6">
        <f t="shared" si="4"/>
        <v>717.99850400000003</v>
      </c>
      <c r="AA32" s="39"/>
      <c r="AB32" s="39"/>
      <c r="AD32" s="89">
        <f t="shared" si="0"/>
        <v>1.2E-2</v>
      </c>
      <c r="AE32" s="89">
        <f t="shared" si="1"/>
        <v>1.2E-2</v>
      </c>
    </row>
    <row r="33" spans="1:31">
      <c r="A33" s="22">
        <f t="shared" si="10"/>
        <v>301425</v>
      </c>
      <c r="B33" s="7"/>
      <c r="C33" s="7"/>
      <c r="D33" s="7"/>
      <c r="E33" s="7"/>
      <c r="F33" s="7"/>
      <c r="G33" s="7"/>
      <c r="H33" s="7"/>
      <c r="I33" s="7"/>
      <c r="J33" s="7"/>
      <c r="K33" s="22">
        <v>21109.4</v>
      </c>
      <c r="L33" s="56">
        <v>719.04975999999999</v>
      </c>
      <c r="M33" s="149">
        <f t="shared" si="11"/>
        <v>1.0399999999999803E-2</v>
      </c>
      <c r="N33" s="52">
        <v>0</v>
      </c>
      <c r="O33" s="52">
        <v>-1.6E-2</v>
      </c>
      <c r="P33" s="1">
        <f t="shared" si="2"/>
        <v>719.04975999999999</v>
      </c>
      <c r="Q33" s="149">
        <f t="shared" si="12"/>
        <v>1.0441599999999197E-2</v>
      </c>
      <c r="R33" s="52">
        <v>13.22</v>
      </c>
      <c r="S33" s="52">
        <v>-2.8000000000000001E-2</v>
      </c>
      <c r="T33" s="1">
        <f t="shared" si="3"/>
        <v>718.67959999999994</v>
      </c>
      <c r="U33" s="149">
        <f t="shared" si="13"/>
        <v>1.1057599999999184E-2</v>
      </c>
      <c r="V33" s="149"/>
      <c r="W33" s="12">
        <v>10</v>
      </c>
      <c r="X33" s="12">
        <v>-0.04</v>
      </c>
      <c r="Y33" s="6">
        <f t="shared" si="4"/>
        <v>718.27959999999996</v>
      </c>
      <c r="AA33" s="39"/>
      <c r="AB33" s="39"/>
      <c r="AD33" s="89">
        <f t="shared" si="0"/>
        <v>1.2E-2</v>
      </c>
      <c r="AE33" s="89">
        <f t="shared" si="1"/>
        <v>1.2E-2</v>
      </c>
    </row>
    <row r="34" spans="1:31">
      <c r="A34" s="22">
        <f t="shared" si="10"/>
        <v>301450</v>
      </c>
      <c r="B34" s="7"/>
      <c r="C34" s="7"/>
      <c r="D34" s="7"/>
      <c r="E34" s="7"/>
      <c r="F34" s="7"/>
      <c r="G34" s="7"/>
      <c r="H34" s="7"/>
      <c r="I34" s="7"/>
      <c r="J34" s="7"/>
      <c r="K34" s="22">
        <v>21134.5</v>
      </c>
      <c r="L34" s="56">
        <v>719.31079999999997</v>
      </c>
      <c r="M34" s="149">
        <f t="shared" si="11"/>
        <v>1.039999999999675E-2</v>
      </c>
      <c r="N34" s="52">
        <v>0</v>
      </c>
      <c r="O34" s="52">
        <v>-1.6E-2</v>
      </c>
      <c r="P34" s="1">
        <f t="shared" si="2"/>
        <v>719.31079999999997</v>
      </c>
      <c r="Q34" s="149">
        <f t="shared" si="12"/>
        <v>1.0433279999997467E-2</v>
      </c>
      <c r="R34" s="52">
        <v>12.67</v>
      </c>
      <c r="S34" s="52">
        <v>-2.8000000000000001E-2</v>
      </c>
      <c r="T34" s="1">
        <f t="shared" si="3"/>
        <v>718.95603999999992</v>
      </c>
      <c r="U34" s="149">
        <f t="shared" si="13"/>
        <v>1.0870079999999688E-2</v>
      </c>
      <c r="V34" s="149"/>
      <c r="W34" s="12">
        <v>10</v>
      </c>
      <c r="X34" s="12">
        <v>-0.04</v>
      </c>
      <c r="Y34" s="6">
        <f t="shared" si="4"/>
        <v>718.55603999999994</v>
      </c>
      <c r="AA34" s="39"/>
      <c r="AB34" s="39"/>
      <c r="AD34" s="89">
        <f t="shared" si="0"/>
        <v>1.2E-2</v>
      </c>
      <c r="AE34" s="89">
        <f t="shared" si="1"/>
        <v>1.2E-2</v>
      </c>
    </row>
    <row r="35" spans="1:31">
      <c r="A35" s="22">
        <f t="shared" si="10"/>
        <v>301475</v>
      </c>
      <c r="B35" s="7"/>
      <c r="C35" s="7"/>
      <c r="D35" s="7"/>
      <c r="E35" s="7"/>
      <c r="F35" s="7"/>
      <c r="G35" s="7"/>
      <c r="H35" s="7"/>
      <c r="I35" s="7"/>
      <c r="J35" s="7"/>
      <c r="K35" s="22">
        <v>21159.58</v>
      </c>
      <c r="L35" s="56">
        <v>719.57163199999991</v>
      </c>
      <c r="M35" s="149">
        <f t="shared" si="11"/>
        <v>1.0400000000002792E-2</v>
      </c>
      <c r="N35" s="52">
        <v>0</v>
      </c>
      <c r="O35" s="52">
        <v>-1.6E-2</v>
      </c>
      <c r="P35" s="1">
        <f t="shared" si="2"/>
        <v>719.57163199999991</v>
      </c>
      <c r="Q35" s="149">
        <f t="shared" si="12"/>
        <v>1.0433280000002014E-2</v>
      </c>
      <c r="R35" s="52">
        <v>12.28</v>
      </c>
      <c r="S35" s="52">
        <v>-2.8000000000000001E-2</v>
      </c>
      <c r="T35" s="1">
        <f t="shared" si="3"/>
        <v>719.22779199999991</v>
      </c>
      <c r="U35" s="149">
        <f t="shared" si="13"/>
        <v>1.0679680000002918E-2</v>
      </c>
      <c r="V35" s="149"/>
      <c r="W35" s="12">
        <v>10</v>
      </c>
      <c r="X35" s="12">
        <v>-0.04</v>
      </c>
      <c r="Y35" s="6">
        <f t="shared" si="4"/>
        <v>718.82779199999993</v>
      </c>
      <c r="AA35" s="39"/>
      <c r="AB35" s="39"/>
      <c r="AD35" s="89">
        <f t="shared" si="0"/>
        <v>1.2E-2</v>
      </c>
      <c r="AE35" s="89">
        <f t="shared" si="1"/>
        <v>1.2E-2</v>
      </c>
    </row>
    <row r="36" spans="1:31">
      <c r="A36" s="22">
        <f t="shared" si="10"/>
        <v>301500</v>
      </c>
      <c r="B36" s="7"/>
      <c r="C36" s="7"/>
      <c r="D36" s="7"/>
      <c r="E36" s="7"/>
      <c r="F36" s="7"/>
      <c r="G36" s="7"/>
      <c r="H36" s="7"/>
      <c r="I36" s="7"/>
      <c r="J36" s="7"/>
      <c r="K36" s="22">
        <v>21184.66</v>
      </c>
      <c r="L36" s="56">
        <v>719.83246399999996</v>
      </c>
      <c r="M36" s="149">
        <f t="shared" si="11"/>
        <v>1.0399999999998057E-2</v>
      </c>
      <c r="N36" s="52">
        <v>0</v>
      </c>
      <c r="O36" s="52">
        <v>-1.6E-2</v>
      </c>
      <c r="P36" s="1">
        <f t="shared" si="2"/>
        <v>719.83246399999996</v>
      </c>
      <c r="Q36" s="149">
        <f t="shared" si="12"/>
        <v>1.0433939393931993E-2</v>
      </c>
      <c r="R36" s="52">
        <v>12.06</v>
      </c>
      <c r="S36" s="52">
        <v>-2.8000000000000001E-2</v>
      </c>
      <c r="T36" s="1">
        <f t="shared" si="3"/>
        <v>719.49478399999998</v>
      </c>
      <c r="U36" s="149">
        <f t="shared" si="13"/>
        <v>1.0512261072251988E-2</v>
      </c>
      <c r="V36" s="149"/>
      <c r="W36" s="12">
        <v>10</v>
      </c>
      <c r="X36" s="12">
        <v>-0.04</v>
      </c>
      <c r="Y36" s="6">
        <f t="shared" si="4"/>
        <v>719.094784</v>
      </c>
      <c r="AA36" s="39"/>
      <c r="AB36" s="39"/>
      <c r="AD36" s="89">
        <f t="shared" si="0"/>
        <v>1.2E-2</v>
      </c>
      <c r="AE36" s="89">
        <f t="shared" si="1"/>
        <v>1.2E-2</v>
      </c>
    </row>
    <row r="37" spans="1:31">
      <c r="A37" s="22">
        <v>301521.45</v>
      </c>
      <c r="B37" s="7"/>
      <c r="C37" s="7"/>
      <c r="D37" s="7"/>
      <c r="E37" s="7"/>
      <c r="F37" s="7"/>
      <c r="G37" s="7"/>
      <c r="H37" s="7"/>
      <c r="I37" s="7"/>
      <c r="J37" s="7"/>
      <c r="K37" s="22">
        <v>21206.18</v>
      </c>
      <c r="L37" s="56">
        <v>720.05627199999992</v>
      </c>
      <c r="M37" s="149"/>
      <c r="N37" s="52">
        <v>0</v>
      </c>
      <c r="O37" s="52">
        <v>-1.6E-2</v>
      </c>
      <c r="P37" s="1">
        <f t="shared" si="2"/>
        <v>720.05627199999992</v>
      </c>
      <c r="Q37" s="150"/>
      <c r="R37" s="52">
        <v>12</v>
      </c>
      <c r="S37" s="52">
        <v>-2.8000000000000001E-2</v>
      </c>
      <c r="T37" s="1">
        <f t="shared" si="3"/>
        <v>719.72027199999991</v>
      </c>
      <c r="U37" s="150"/>
      <c r="V37" s="150"/>
      <c r="W37" s="12">
        <v>10</v>
      </c>
      <c r="X37" s="12">
        <v>-0.04</v>
      </c>
      <c r="Y37" s="6">
        <f t="shared" si="4"/>
        <v>719.32027199999993</v>
      </c>
      <c r="AA37" s="39"/>
      <c r="AB37" s="39"/>
      <c r="AD37" s="89">
        <f t="shared" si="0"/>
        <v>1.2E-2</v>
      </c>
      <c r="AE37" s="89">
        <f t="shared" si="1"/>
        <v>1.2E-2</v>
      </c>
    </row>
    <row r="38" spans="1:31">
      <c r="T38" s="160"/>
      <c r="U38" s="160"/>
    </row>
    <row r="39" spans="1:31">
      <c r="T39" s="160" t="s">
        <v>60</v>
      </c>
      <c r="U39" s="160"/>
    </row>
  </sheetData>
  <sheetProtection password="CB27" sheet="1" objects="1" scenarios="1"/>
  <pageMargins left="0.7" right="0.7" top="0.75" bottom="0.75" header="0.3" footer="0.3"/>
  <pageSetup paperSize="17" scale="51" orientation="landscape" r:id="rId1"/>
  <colBreaks count="1" manualBreakCount="1">
    <brk id="2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D46"/>
  <sheetViews>
    <sheetView tabSelected="1" topLeftCell="B1" zoomScale="85" zoomScaleNormal="85" workbookViewId="0">
      <selection activeCell="X8" sqref="X8"/>
    </sheetView>
  </sheetViews>
  <sheetFormatPr defaultRowHeight="15"/>
  <cols>
    <col min="1" max="1" width="16.7109375" style="9" customWidth="1"/>
    <col min="2" max="3" width="25.85546875" style="9" customWidth="1"/>
    <col min="4" max="4" width="9.42578125" style="9" customWidth="1"/>
    <col min="5" max="5" width="9.140625" style="177" customWidth="1"/>
    <col min="6" max="6" width="20.42578125" style="9" customWidth="1"/>
    <col min="7" max="7" width="25.7109375" style="9" customWidth="1"/>
    <col min="8" max="8" width="9.140625" style="9"/>
    <col min="9" max="9" width="12.7109375" style="9" customWidth="1"/>
    <col min="10" max="10" width="10.5703125" style="9" bestFit="1" customWidth="1"/>
    <col min="11" max="11" width="31.28515625" style="9" customWidth="1"/>
    <col min="12" max="13" width="9.140625" style="9" customWidth="1"/>
    <col min="14" max="14" width="17.140625" style="179" customWidth="1"/>
    <col min="15" max="15" width="17.42578125" style="9" customWidth="1"/>
    <col min="16" max="16" width="15.42578125" style="9" customWidth="1"/>
    <col min="17" max="18" width="16.85546875" style="9" customWidth="1"/>
    <col min="19" max="19" width="18.5703125" style="9" customWidth="1"/>
    <col min="20" max="20" width="15" style="9" customWidth="1"/>
    <col min="21" max="21" width="14.85546875" style="9" customWidth="1"/>
    <col min="22" max="22" width="13.140625" style="9" customWidth="1"/>
    <col min="23" max="23" width="9.140625" style="9"/>
    <col min="24" max="24" width="20.140625" style="9" customWidth="1"/>
    <col min="25" max="25" width="26.7109375" style="9" customWidth="1"/>
    <col min="26" max="26" width="23.5703125" style="9" customWidth="1"/>
    <col min="27" max="27" width="24.85546875" style="9" customWidth="1"/>
    <col min="28" max="28" width="27.28515625" style="9" customWidth="1"/>
    <col min="29" max="29" width="27.5703125" style="9" customWidth="1"/>
    <col min="30" max="30" width="31" style="9" customWidth="1"/>
    <col min="31" max="16384" width="9.140625" style="9"/>
  </cols>
  <sheetData>
    <row r="1" spans="1:30" s="43" customFormat="1" ht="15.75" thickBot="1">
      <c r="B1" s="43" t="s">
        <v>75</v>
      </c>
      <c r="E1" s="39"/>
      <c r="G1" s="39"/>
      <c r="H1" s="44"/>
      <c r="I1" s="44"/>
      <c r="N1" s="98"/>
      <c r="V1" s="39"/>
    </row>
    <row r="2" spans="1:30" s="43" customFormat="1">
      <c r="A2" s="43" t="s">
        <v>46</v>
      </c>
      <c r="B2" s="94" t="s">
        <v>62</v>
      </c>
      <c r="C2" s="173" t="s">
        <v>67</v>
      </c>
      <c r="D2" s="167" t="s">
        <v>64</v>
      </c>
      <c r="E2" s="176" t="s">
        <v>66</v>
      </c>
      <c r="F2" s="11" t="s">
        <v>63</v>
      </c>
      <c r="G2" s="173" t="s">
        <v>26</v>
      </c>
      <c r="H2" s="223" t="s">
        <v>8</v>
      </c>
      <c r="I2" s="223" t="s">
        <v>25</v>
      </c>
      <c r="J2" s="15" t="s">
        <v>25</v>
      </c>
      <c r="K2" s="15" t="s">
        <v>27</v>
      </c>
      <c r="L2" s="15" t="s">
        <v>10</v>
      </c>
      <c r="M2" s="15" t="s">
        <v>10</v>
      </c>
      <c r="N2" s="221" t="s">
        <v>73</v>
      </c>
      <c r="O2" s="15" t="s">
        <v>71</v>
      </c>
      <c r="P2" s="15" t="s">
        <v>72</v>
      </c>
      <c r="Q2" s="14"/>
      <c r="R2" s="223" t="s">
        <v>72</v>
      </c>
      <c r="S2" s="15" t="s">
        <v>71</v>
      </c>
      <c r="T2" s="15" t="s">
        <v>0</v>
      </c>
      <c r="U2" s="15" t="s">
        <v>0</v>
      </c>
      <c r="V2" s="226" t="s">
        <v>0</v>
      </c>
      <c r="W2" s="47"/>
      <c r="X2" s="15" t="s">
        <v>76</v>
      </c>
      <c r="Y2" s="222" t="s">
        <v>77</v>
      </c>
    </row>
    <row r="3" spans="1:30" s="43" customFormat="1">
      <c r="A3" s="43" t="s">
        <v>47</v>
      </c>
      <c r="B3" s="95"/>
      <c r="C3" s="174" t="s">
        <v>68</v>
      </c>
      <c r="D3" s="168" t="s">
        <v>9</v>
      </c>
      <c r="E3" s="175" t="s">
        <v>65</v>
      </c>
      <c r="F3" s="172" t="s">
        <v>19</v>
      </c>
      <c r="G3" s="174" t="s">
        <v>29</v>
      </c>
      <c r="H3" s="224" t="s">
        <v>9</v>
      </c>
      <c r="I3" s="224" t="s">
        <v>70</v>
      </c>
      <c r="J3" s="10" t="s">
        <v>11</v>
      </c>
      <c r="K3" s="10" t="s">
        <v>78</v>
      </c>
      <c r="L3" s="10" t="s">
        <v>11</v>
      </c>
      <c r="M3" s="10" t="s">
        <v>9</v>
      </c>
      <c r="N3" s="225" t="s">
        <v>19</v>
      </c>
      <c r="O3" s="10" t="s">
        <v>14</v>
      </c>
      <c r="P3" s="10" t="s">
        <v>31</v>
      </c>
      <c r="Q3" s="10" t="s">
        <v>32</v>
      </c>
      <c r="R3" s="224" t="s">
        <v>70</v>
      </c>
      <c r="S3" s="10" t="s">
        <v>74</v>
      </c>
      <c r="T3" s="10" t="s">
        <v>11</v>
      </c>
      <c r="U3" s="10" t="s">
        <v>9</v>
      </c>
      <c r="V3" s="227" t="s">
        <v>15</v>
      </c>
      <c r="W3" s="49"/>
      <c r="X3" s="10" t="s">
        <v>17</v>
      </c>
      <c r="Y3" s="228" t="s">
        <v>16</v>
      </c>
      <c r="AA3" s="180"/>
      <c r="AB3" s="219"/>
      <c r="AC3" s="184"/>
      <c r="AD3" s="220"/>
    </row>
    <row r="4" spans="1:30" s="43" customFormat="1">
      <c r="A4" s="102">
        <f>((D14-D8)/(B14-B8))</f>
        <v>3.1886636629460425E-4</v>
      </c>
      <c r="B4" s="95"/>
      <c r="C4" s="175" t="s">
        <v>69</v>
      </c>
      <c r="D4" s="169"/>
      <c r="E4" s="170"/>
      <c r="F4" s="51"/>
      <c r="G4" s="1"/>
      <c r="H4" s="2"/>
      <c r="I4" s="2"/>
      <c r="J4" s="12"/>
      <c r="K4" s="12"/>
      <c r="L4" s="12"/>
      <c r="M4" s="12"/>
      <c r="N4" s="178"/>
      <c r="O4" s="12"/>
      <c r="P4" s="12"/>
      <c r="Q4" s="12"/>
      <c r="R4" s="12"/>
      <c r="S4" s="10"/>
      <c r="T4" s="12"/>
      <c r="U4" s="12"/>
      <c r="V4" s="6"/>
      <c r="W4" s="49"/>
      <c r="X4" s="12"/>
      <c r="Y4" s="50"/>
    </row>
    <row r="5" spans="1:30" s="43" customFormat="1">
      <c r="A5" s="183">
        <v>0.02</v>
      </c>
      <c r="B5" s="166">
        <v>300246.96779999998</v>
      </c>
      <c r="C5" s="191">
        <v>738.62400000000002</v>
      </c>
      <c r="D5" s="171">
        <f>A5</f>
        <v>0.02</v>
      </c>
      <c r="E5" s="170">
        <v>0</v>
      </c>
      <c r="F5" s="51">
        <f>B5</f>
        <v>300246.96779999998</v>
      </c>
      <c r="G5" s="1">
        <f>C5+(D5*E5)</f>
        <v>738.62400000000002</v>
      </c>
      <c r="H5" s="2">
        <f>D5</f>
        <v>0.02</v>
      </c>
      <c r="I5" s="2"/>
      <c r="J5" s="1">
        <v>16</v>
      </c>
      <c r="K5" s="12"/>
      <c r="L5" s="12"/>
      <c r="M5" s="12"/>
      <c r="N5" s="178"/>
      <c r="O5" s="12"/>
      <c r="P5" s="12"/>
      <c r="Q5" s="12"/>
      <c r="R5" s="12"/>
      <c r="S5" s="10"/>
      <c r="T5" s="12"/>
      <c r="U5" s="12"/>
      <c r="V5" s="6"/>
      <c r="W5" s="49"/>
      <c r="X5" s="12"/>
      <c r="Y5" s="50"/>
    </row>
    <row r="6" spans="1:30" s="43" customFormat="1">
      <c r="A6" s="44">
        <v>0.02</v>
      </c>
      <c r="B6" s="166">
        <v>300255.19949999999</v>
      </c>
      <c r="C6" s="170">
        <v>738.82669999999996</v>
      </c>
      <c r="D6" s="171">
        <v>0.02</v>
      </c>
      <c r="E6" s="170">
        <v>0</v>
      </c>
      <c r="F6" s="5">
        <v>300255.2</v>
      </c>
      <c r="G6" s="1">
        <f>C6+(D6*E6)</f>
        <v>738.82669999999996</v>
      </c>
      <c r="H6" s="2">
        <f>D6</f>
        <v>0.02</v>
      </c>
      <c r="I6" s="2">
        <f>(((G6-G5)/(F6-F5)))</f>
        <v>2.4622822574676888E-2</v>
      </c>
      <c r="J6" s="90">
        <v>16</v>
      </c>
      <c r="K6" s="1">
        <f>G6+(H6*J6)</f>
        <v>739.14670000000001</v>
      </c>
      <c r="L6" s="1">
        <v>0.27</v>
      </c>
      <c r="M6" s="28">
        <f>(O6-K6)/L6</f>
        <v>0</v>
      </c>
      <c r="N6" s="178">
        <v>503722.78350000002</v>
      </c>
      <c r="O6" s="1">
        <f>K6</f>
        <v>739.14670000000001</v>
      </c>
      <c r="P6" s="12">
        <v>13.222</v>
      </c>
      <c r="Q6" s="2">
        <v>1.6E-2</v>
      </c>
      <c r="R6" s="2"/>
      <c r="S6" s="1">
        <f>O6+(P6*Q6)</f>
        <v>739.35825199999999</v>
      </c>
      <c r="T6" s="12"/>
      <c r="U6" s="12"/>
      <c r="V6" s="6"/>
      <c r="W6" s="49"/>
      <c r="X6" s="54">
        <f>Q6-M6</f>
        <v>1.6E-2</v>
      </c>
      <c r="Y6" s="55">
        <f>H6-M6</f>
        <v>0.02</v>
      </c>
      <c r="AB6" s="44"/>
    </row>
    <row r="7" spans="1:30" s="43" customFormat="1">
      <c r="A7" s="44">
        <v>0.02</v>
      </c>
      <c r="B7" s="166">
        <v>300275</v>
      </c>
      <c r="C7" s="170">
        <v>739.31299999999999</v>
      </c>
      <c r="D7" s="171">
        <v>0.02</v>
      </c>
      <c r="E7" s="170">
        <v>0</v>
      </c>
      <c r="F7" s="5">
        <v>300275</v>
      </c>
      <c r="G7" s="1">
        <f t="shared" ref="G7:G17" si="0">C7+(D7*E7)</f>
        <v>739.31299999999999</v>
      </c>
      <c r="H7" s="2">
        <f t="shared" ref="H7:H17" si="1">D7</f>
        <v>0.02</v>
      </c>
      <c r="I7" s="2">
        <f>(((G7-G6)/(F7-F6)))</f>
        <v>2.4560606060621933E-2</v>
      </c>
      <c r="J7" s="90">
        <v>16</v>
      </c>
      <c r="K7" s="1">
        <f t="shared" ref="K7:K17" si="2">G7+(H7*J7)</f>
        <v>739.63300000000004</v>
      </c>
      <c r="L7" s="1">
        <v>0.95909900000000003</v>
      </c>
      <c r="M7" s="28">
        <f>(O7-K7)/L7</f>
        <v>1.9288936804247821E-2</v>
      </c>
      <c r="N7" s="178">
        <v>503742.6139</v>
      </c>
      <c r="O7" s="1">
        <v>739.65150000000006</v>
      </c>
      <c r="P7" s="12">
        <v>13.19</v>
      </c>
      <c r="Q7" s="2">
        <f>Q6</f>
        <v>1.6E-2</v>
      </c>
      <c r="R7" s="2">
        <f>(O7-O6)/(N7-N6)</f>
        <v>2.5455865741519527E-2</v>
      </c>
      <c r="S7" s="1">
        <f t="shared" ref="S7:S16" si="3">O7+(P7*Q7)</f>
        <v>739.86254000000008</v>
      </c>
      <c r="T7" s="12"/>
      <c r="U7" s="12"/>
      <c r="V7" s="6"/>
      <c r="W7" s="49"/>
      <c r="X7" s="54">
        <f t="shared" ref="X7:X17" si="4">M7-Q7</f>
        <v>3.2889368042478204E-3</v>
      </c>
      <c r="Y7" s="55">
        <f t="shared" ref="Y7:Y17" si="5">H7-M7</f>
        <v>7.1106319575217972E-4</v>
      </c>
      <c r="AA7" s="44"/>
      <c r="AB7" s="44"/>
    </row>
    <row r="8" spans="1:30" s="43" customFormat="1">
      <c r="A8" s="44">
        <f>D8</f>
        <v>0.02</v>
      </c>
      <c r="B8" s="166">
        <v>300288.44</v>
      </c>
      <c r="C8" s="170">
        <v>739.60599999999999</v>
      </c>
      <c r="D8" s="171">
        <v>0.02</v>
      </c>
      <c r="E8" s="170">
        <v>0</v>
      </c>
      <c r="F8" s="165">
        <v>300288.88</v>
      </c>
      <c r="G8" s="1">
        <f t="shared" si="0"/>
        <v>739.60599999999999</v>
      </c>
      <c r="H8" s="2">
        <f t="shared" si="1"/>
        <v>0.02</v>
      </c>
      <c r="I8" s="2">
        <f t="shared" ref="I8:I16" si="6">(((G8-G7)/(F8-F7)))</f>
        <v>2.1109510086448707E-2</v>
      </c>
      <c r="J8" s="90">
        <v>16</v>
      </c>
      <c r="K8" s="1">
        <f t="shared" si="2"/>
        <v>739.92600000000004</v>
      </c>
      <c r="L8" s="1">
        <v>1.4728520000000001</v>
      </c>
      <c r="M8" s="190">
        <f>(O8-K8)/L8</f>
        <v>5.1600568149351149E-2</v>
      </c>
      <c r="N8" s="178">
        <v>503756.51760000002</v>
      </c>
      <c r="O8" s="1">
        <v>740.00199999999995</v>
      </c>
      <c r="P8" s="12">
        <v>13.63</v>
      </c>
      <c r="Q8" s="2">
        <f t="shared" ref="Q8:Q16" si="7">Q7</f>
        <v>1.6E-2</v>
      </c>
      <c r="R8" s="2">
        <f t="shared" ref="R8:R16" si="8">(O8-O7)/(N8-N7)</f>
        <v>2.520911699758209E-2</v>
      </c>
      <c r="S8" s="1">
        <f t="shared" si="3"/>
        <v>740.22007999999994</v>
      </c>
      <c r="T8" s="12"/>
      <c r="U8" s="12"/>
      <c r="V8" s="6"/>
      <c r="W8" s="49"/>
      <c r="X8" s="54">
        <f t="shared" si="4"/>
        <v>3.5600568149351149E-2</v>
      </c>
      <c r="Y8" s="55">
        <f t="shared" si="5"/>
        <v>-3.1600568149351152E-2</v>
      </c>
      <c r="AA8" s="44"/>
      <c r="AB8" s="44"/>
    </row>
    <row r="9" spans="1:30" s="43" customFormat="1">
      <c r="A9" s="44">
        <f>A8+((B9-B8)*$A$4)</f>
        <v>2.3686095194364883E-2</v>
      </c>
      <c r="B9" s="166">
        <v>300300</v>
      </c>
      <c r="C9" s="170">
        <v>739.85799999999995</v>
      </c>
      <c r="D9" s="171">
        <f>A9</f>
        <v>2.3686095194364883E-2</v>
      </c>
      <c r="E9" s="170">
        <v>6.4999999999999997E-3</v>
      </c>
      <c r="F9" s="92">
        <v>300300</v>
      </c>
      <c r="G9" s="1">
        <f t="shared" si="0"/>
        <v>739.85815395961868</v>
      </c>
      <c r="H9" s="2">
        <f t="shared" si="1"/>
        <v>2.3686095194364883E-2</v>
      </c>
      <c r="I9" s="2">
        <f t="shared" si="6"/>
        <v>2.267571579305637E-2</v>
      </c>
      <c r="J9" s="52">
        <v>15.96</v>
      </c>
      <c r="K9" s="1">
        <f t="shared" si="2"/>
        <v>740.23618403892078</v>
      </c>
      <c r="L9" s="1">
        <v>1.8986000000000001</v>
      </c>
      <c r="M9" s="190">
        <f>(O9-K9)/L9</f>
        <v>2.4552807900120724E-2</v>
      </c>
      <c r="N9" s="178">
        <v>503767.65779999999</v>
      </c>
      <c r="O9" s="1">
        <v>740.28279999999995</v>
      </c>
      <c r="P9" s="12">
        <v>14</v>
      </c>
      <c r="Q9" s="2">
        <f t="shared" si="7"/>
        <v>1.6E-2</v>
      </c>
      <c r="R9" s="2">
        <f t="shared" si="8"/>
        <v>2.5206010664159968E-2</v>
      </c>
      <c r="S9" s="1">
        <f t="shared" si="3"/>
        <v>740.5068</v>
      </c>
      <c r="T9" s="12"/>
      <c r="U9" s="12"/>
      <c r="V9" s="6"/>
      <c r="W9" s="49"/>
      <c r="X9" s="54">
        <f t="shared" si="4"/>
        <v>8.5528079001207236E-3</v>
      </c>
      <c r="Y9" s="55">
        <f t="shared" si="5"/>
        <v>-8.6671270575584131E-4</v>
      </c>
      <c r="Z9" s="180"/>
      <c r="AA9" s="183"/>
      <c r="AB9" s="183"/>
      <c r="AC9" s="180"/>
    </row>
    <row r="10" spans="1:30" s="43" customFormat="1">
      <c r="A10" s="44">
        <f t="shared" ref="A10:A14" si="9">A9+((B10-B9)*$A$4)</f>
        <v>3.1657754351729989E-2</v>
      </c>
      <c r="B10" s="166">
        <v>300325</v>
      </c>
      <c r="C10" s="170">
        <v>740.31500000000005</v>
      </c>
      <c r="D10" s="171">
        <f>A10</f>
        <v>3.1657754351729989E-2</v>
      </c>
      <c r="E10" s="170">
        <v>3.1899999999999998E-2</v>
      </c>
      <c r="F10" s="5">
        <f t="shared" ref="F10:F13" si="10">F9+25</f>
        <v>300325</v>
      </c>
      <c r="G10" s="1">
        <f t="shared" si="0"/>
        <v>740.31600988236391</v>
      </c>
      <c r="H10" s="2">
        <f t="shared" si="1"/>
        <v>3.1657754351729989E-2</v>
      </c>
      <c r="I10" s="2">
        <f t="shared" si="6"/>
        <v>1.8314236909809552E-2</v>
      </c>
      <c r="J10" s="52">
        <v>16.03</v>
      </c>
      <c r="K10" s="1">
        <f t="shared" si="2"/>
        <v>740.82348368462215</v>
      </c>
      <c r="L10" s="1">
        <v>2.97</v>
      </c>
      <c r="M10" s="28">
        <f t="shared" ref="M10:M16" si="11">(O10-K10)/L10</f>
        <v>3.1049264436992706E-2</v>
      </c>
      <c r="N10" s="178">
        <v>503792.77789999999</v>
      </c>
      <c r="O10" s="1">
        <v>740.91570000000002</v>
      </c>
      <c r="P10" s="12">
        <v>14.36</v>
      </c>
      <c r="Q10" s="2">
        <f t="shared" si="7"/>
        <v>1.6E-2</v>
      </c>
      <c r="R10" s="2">
        <f t="shared" si="8"/>
        <v>2.5194963395848782E-2</v>
      </c>
      <c r="S10" s="1">
        <f t="shared" si="3"/>
        <v>741.14546000000007</v>
      </c>
      <c r="T10" s="12"/>
      <c r="U10" s="12"/>
      <c r="V10" s="6"/>
      <c r="W10" s="49"/>
      <c r="X10" s="54">
        <f t="shared" si="4"/>
        <v>1.5049264436992706E-2</v>
      </c>
      <c r="Y10" s="55">
        <f t="shared" si="5"/>
        <v>6.084899147372827E-4</v>
      </c>
      <c r="Z10" s="180"/>
      <c r="AA10" s="183"/>
      <c r="AB10" s="183"/>
      <c r="AC10" s="180"/>
    </row>
    <row r="11" spans="1:30" s="43" customFormat="1">
      <c r="A11" s="44">
        <f t="shared" si="9"/>
        <v>3.9629413509095095E-2</v>
      </c>
      <c r="B11" s="166">
        <v>300350</v>
      </c>
      <c r="C11" s="170">
        <v>740.74300000000005</v>
      </c>
      <c r="D11" s="171">
        <f>A11</f>
        <v>3.9629413509095095E-2</v>
      </c>
      <c r="E11" s="170">
        <v>1.4500000000000001E-2</v>
      </c>
      <c r="F11" s="5">
        <f t="shared" si="10"/>
        <v>300350</v>
      </c>
      <c r="G11" s="1">
        <f t="shared" si="0"/>
        <v>740.74357462649596</v>
      </c>
      <c r="H11" s="2">
        <f t="shared" si="1"/>
        <v>3.9629413509095095E-2</v>
      </c>
      <c r="I11" s="2">
        <f t="shared" si="6"/>
        <v>1.7102589765281662E-2</v>
      </c>
      <c r="J11" s="52">
        <v>15.99</v>
      </c>
      <c r="K11" s="1">
        <f t="shared" si="2"/>
        <v>741.37724894850635</v>
      </c>
      <c r="L11" s="1">
        <v>4.43</v>
      </c>
      <c r="M11" s="28">
        <f t="shared" si="11"/>
        <v>3.9153736228816564E-2</v>
      </c>
      <c r="N11" s="178">
        <v>503817.97730000003</v>
      </c>
      <c r="O11" s="1">
        <v>741.55070000000001</v>
      </c>
      <c r="P11" s="12">
        <v>14.73</v>
      </c>
      <c r="Q11" s="2">
        <f t="shared" si="7"/>
        <v>1.6E-2</v>
      </c>
      <c r="R11" s="2">
        <f t="shared" si="8"/>
        <v>2.5199012674863248E-2</v>
      </c>
      <c r="S11" s="1">
        <f t="shared" si="3"/>
        <v>741.78638000000001</v>
      </c>
      <c r="T11" s="12"/>
      <c r="U11" s="12"/>
      <c r="V11" s="6"/>
      <c r="W11" s="49"/>
      <c r="X11" s="54">
        <f t="shared" si="4"/>
        <v>2.3153736228816564E-2</v>
      </c>
      <c r="Y11" s="55">
        <f t="shared" si="5"/>
        <v>4.7567728027853029E-4</v>
      </c>
      <c r="Z11" s="180"/>
      <c r="AA11" s="183"/>
      <c r="AB11" s="183"/>
      <c r="AC11" s="180"/>
    </row>
    <row r="12" spans="1:30" s="43" customFormat="1">
      <c r="A12" s="44">
        <f t="shared" si="9"/>
        <v>4.7600817573373609E-2</v>
      </c>
      <c r="B12" s="166">
        <v>300374.99920000002</v>
      </c>
      <c r="C12" s="170">
        <v>741.16899999999998</v>
      </c>
      <c r="D12" s="171">
        <f>A12</f>
        <v>4.7600817573373609E-2</v>
      </c>
      <c r="E12" s="170">
        <v>0.23910000000000001</v>
      </c>
      <c r="F12" s="5">
        <f t="shared" si="10"/>
        <v>300375</v>
      </c>
      <c r="G12" s="1">
        <f t="shared" si="0"/>
        <v>741.18038135548181</v>
      </c>
      <c r="H12" s="2">
        <f t="shared" si="1"/>
        <v>4.7600817573373609E-2</v>
      </c>
      <c r="I12" s="2">
        <f t="shared" si="6"/>
        <v>1.7472269159434291E-2</v>
      </c>
      <c r="J12" s="52">
        <v>15.76</v>
      </c>
      <c r="K12" s="1">
        <f t="shared" si="2"/>
        <v>741.93057024043821</v>
      </c>
      <c r="L12" s="1">
        <v>6.52</v>
      </c>
      <c r="M12" s="28">
        <f t="shared" si="11"/>
        <v>3.9283705454257502E-2</v>
      </c>
      <c r="N12" s="178">
        <v>503843.22159999999</v>
      </c>
      <c r="O12" s="1">
        <v>742.18669999999997</v>
      </c>
      <c r="P12" s="12">
        <v>15.1</v>
      </c>
      <c r="Q12" s="2">
        <f t="shared" si="7"/>
        <v>1.6E-2</v>
      </c>
      <c r="R12" s="2">
        <f t="shared" si="8"/>
        <v>2.5193806126568064E-2</v>
      </c>
      <c r="S12" s="1">
        <f t="shared" si="3"/>
        <v>742.42829999999992</v>
      </c>
      <c r="T12" s="12"/>
      <c r="U12" s="12"/>
      <c r="V12" s="6"/>
      <c r="W12" s="49"/>
      <c r="X12" s="54">
        <f t="shared" si="4"/>
        <v>2.3283705454257501E-2</v>
      </c>
      <c r="Y12" s="55">
        <f t="shared" si="5"/>
        <v>8.3171121191161074E-3</v>
      </c>
      <c r="Z12" s="180"/>
      <c r="AA12" s="183"/>
      <c r="AB12" s="183"/>
      <c r="AC12" s="180"/>
    </row>
    <row r="13" spans="1:30" s="43" customFormat="1">
      <c r="A13" s="44">
        <f t="shared" si="9"/>
        <v>5.5570117119627421E-2</v>
      </c>
      <c r="B13" s="166">
        <v>300399.99180000002</v>
      </c>
      <c r="C13" s="170">
        <v>741.54390000000001</v>
      </c>
      <c r="D13" s="171">
        <f t="shared" ref="D13" si="12">A13</f>
        <v>5.5570117119627421E-2</v>
      </c>
      <c r="E13" s="170">
        <v>0.74770000000000003</v>
      </c>
      <c r="F13" s="5">
        <f t="shared" si="10"/>
        <v>300400</v>
      </c>
      <c r="G13" s="2">
        <f t="shared" si="0"/>
        <v>741.58544977657039</v>
      </c>
      <c r="H13" s="2">
        <f t="shared" si="1"/>
        <v>5.5570117119627421E-2</v>
      </c>
      <c r="I13" s="2">
        <f t="shared" si="6"/>
        <v>1.620273684354288E-2</v>
      </c>
      <c r="J13" s="52">
        <v>15.26</v>
      </c>
      <c r="K13" s="1">
        <f t="shared" si="2"/>
        <v>742.43344976381593</v>
      </c>
      <c r="L13" s="1">
        <v>9.5</v>
      </c>
      <c r="M13" s="28">
        <f t="shared" si="11"/>
        <v>4.1005288019373677E-2</v>
      </c>
      <c r="N13" s="178">
        <v>503868.46789999999</v>
      </c>
      <c r="O13" s="1">
        <v>742.82299999999998</v>
      </c>
      <c r="P13" s="12">
        <v>15.46</v>
      </c>
      <c r="Q13" s="2">
        <f t="shared" si="7"/>
        <v>1.6E-2</v>
      </c>
      <c r="R13" s="2">
        <f t="shared" si="8"/>
        <v>2.5203693214452566E-2</v>
      </c>
      <c r="S13" s="1">
        <f t="shared" si="3"/>
        <v>743.07035999999994</v>
      </c>
      <c r="T13" s="12"/>
      <c r="U13" s="12"/>
      <c r="V13" s="6"/>
      <c r="W13" s="49"/>
      <c r="X13" s="54">
        <f t="shared" si="4"/>
        <v>2.5005288019373677E-2</v>
      </c>
      <c r="Y13" s="55">
        <f t="shared" si="5"/>
        <v>1.4564829100253744E-2</v>
      </c>
      <c r="Z13" s="180"/>
      <c r="AA13" s="183"/>
      <c r="AB13" s="183"/>
      <c r="AC13" s="180"/>
    </row>
    <row r="14" spans="1:30" s="43" customFormat="1">
      <c r="A14" s="44">
        <f t="shared" si="9"/>
        <v>5.9999999999999991E-2</v>
      </c>
      <c r="B14" s="166">
        <v>300413.88439999998</v>
      </c>
      <c r="C14" s="170">
        <v>741.75229999999999</v>
      </c>
      <c r="D14" s="171">
        <v>0.06</v>
      </c>
      <c r="E14" s="170">
        <v>1.1935</v>
      </c>
      <c r="F14" s="5">
        <v>300413.88</v>
      </c>
      <c r="G14" s="2">
        <f t="shared" si="0"/>
        <v>741.82390999999996</v>
      </c>
      <c r="H14" s="2">
        <f t="shared" si="1"/>
        <v>0.06</v>
      </c>
      <c r="I14" s="2">
        <f t="shared" si="6"/>
        <v>1.7180131371000711E-2</v>
      </c>
      <c r="J14" s="52">
        <v>14.81</v>
      </c>
      <c r="K14" s="1">
        <f t="shared" si="2"/>
        <v>742.71250999999995</v>
      </c>
      <c r="L14" s="1">
        <v>11.73</v>
      </c>
      <c r="M14" s="28">
        <f t="shared" si="11"/>
        <v>4.0757885763006443E-2</v>
      </c>
      <c r="N14" s="178">
        <v>503883.06020000001</v>
      </c>
      <c r="O14" s="1">
        <v>743.19060000000002</v>
      </c>
      <c r="P14" s="12">
        <v>15.67</v>
      </c>
      <c r="Q14" s="2">
        <f t="shared" si="7"/>
        <v>1.6E-2</v>
      </c>
      <c r="R14" s="2">
        <f t="shared" si="8"/>
        <v>2.5191368050243898E-2</v>
      </c>
      <c r="S14" s="1">
        <f t="shared" si="3"/>
        <v>743.44132000000002</v>
      </c>
      <c r="T14" s="12"/>
      <c r="U14" s="12"/>
      <c r="V14" s="6"/>
      <c r="W14" s="49"/>
      <c r="X14" s="54">
        <f t="shared" si="4"/>
        <v>2.4757885763006443E-2</v>
      </c>
      <c r="Y14" s="55">
        <f t="shared" si="5"/>
        <v>1.9242114236993554E-2</v>
      </c>
      <c r="Z14" s="180"/>
      <c r="AA14" s="183"/>
      <c r="AB14" s="183"/>
      <c r="AC14" s="180"/>
    </row>
    <row r="15" spans="1:30" s="43" customFormat="1">
      <c r="A15" s="44">
        <f>A14</f>
        <v>5.9999999999999991E-2</v>
      </c>
      <c r="B15" s="166">
        <v>300424.96950000001</v>
      </c>
      <c r="C15" s="170">
        <v>741.91800000000001</v>
      </c>
      <c r="D15" s="171">
        <f>D14</f>
        <v>0.06</v>
      </c>
      <c r="E15" s="170">
        <v>1.6407</v>
      </c>
      <c r="F15" s="5">
        <v>300425</v>
      </c>
      <c r="G15" s="2">
        <f t="shared" si="0"/>
        <v>742.01644199999998</v>
      </c>
      <c r="H15" s="2">
        <f t="shared" si="1"/>
        <v>0.06</v>
      </c>
      <c r="I15" s="2">
        <f t="shared" si="6"/>
        <v>1.7314028776988215E-2</v>
      </c>
      <c r="J15" s="52">
        <v>14.37</v>
      </c>
      <c r="K15" s="1">
        <f t="shared" si="2"/>
        <v>742.87864200000001</v>
      </c>
      <c r="L15" s="1">
        <v>13.62</v>
      </c>
      <c r="M15" s="28">
        <f t="shared" si="11"/>
        <v>4.2456534508076745E-2</v>
      </c>
      <c r="N15" s="178">
        <v>503893.6347</v>
      </c>
      <c r="O15" s="1">
        <v>743.45690000000002</v>
      </c>
      <c r="P15" s="12">
        <v>15.83</v>
      </c>
      <c r="Q15" s="2">
        <f t="shared" si="7"/>
        <v>1.6E-2</v>
      </c>
      <c r="R15" s="2">
        <f t="shared" si="8"/>
        <v>2.5183223793116081E-2</v>
      </c>
      <c r="S15" s="1">
        <f t="shared" si="3"/>
        <v>743.71018000000004</v>
      </c>
      <c r="T15" s="12"/>
      <c r="U15" s="12"/>
      <c r="V15" s="6"/>
      <c r="W15" s="49"/>
      <c r="X15" s="54">
        <f t="shared" si="4"/>
        <v>2.6456534508076744E-2</v>
      </c>
      <c r="Y15" s="55">
        <f t="shared" si="5"/>
        <v>1.7543465491923253E-2</v>
      </c>
      <c r="Z15" s="180"/>
      <c r="AA15" s="183"/>
      <c r="AB15" s="183"/>
      <c r="AC15" s="180"/>
    </row>
    <row r="16" spans="1:30" s="43" customFormat="1">
      <c r="A16" s="44">
        <f>A15</f>
        <v>5.9999999999999991E-2</v>
      </c>
      <c r="B16" s="166">
        <v>300436.72480000003</v>
      </c>
      <c r="C16" s="170">
        <v>742.08</v>
      </c>
      <c r="D16" s="171">
        <f>A16</f>
        <v>5.9999999999999991E-2</v>
      </c>
      <c r="E16" s="170">
        <v>2.2008999999999999</v>
      </c>
      <c r="F16" s="5">
        <v>300436.7758</v>
      </c>
      <c r="G16" s="2">
        <f t="shared" si="0"/>
        <v>742.21205400000008</v>
      </c>
      <c r="H16" s="2">
        <f t="shared" si="1"/>
        <v>5.9999999999999991E-2</v>
      </c>
      <c r="I16" s="233">
        <f t="shared" si="6"/>
        <v>1.6611355491775118E-2</v>
      </c>
      <c r="J16" s="90">
        <v>13.818899999999999</v>
      </c>
      <c r="K16" s="1">
        <f t="shared" si="2"/>
        <v>743.04118800000003</v>
      </c>
      <c r="L16" s="1">
        <v>16</v>
      </c>
      <c r="M16" s="28">
        <f t="shared" si="11"/>
        <v>4.4569499999994378E-2</v>
      </c>
      <c r="N16" s="178">
        <v>503905.43280000001</v>
      </c>
      <c r="O16" s="1">
        <v>743.75429999999994</v>
      </c>
      <c r="P16" s="12">
        <v>16</v>
      </c>
      <c r="Q16" s="2">
        <f t="shared" si="7"/>
        <v>1.6E-2</v>
      </c>
      <c r="R16" s="2">
        <f t="shared" si="8"/>
        <v>2.5207448656949748E-2</v>
      </c>
      <c r="S16" s="1">
        <f t="shared" si="3"/>
        <v>744.01029999999992</v>
      </c>
      <c r="T16" s="12"/>
      <c r="U16" s="12"/>
      <c r="V16" s="6"/>
      <c r="W16" s="49"/>
      <c r="X16" s="54">
        <f t="shared" si="4"/>
        <v>2.8569499999994377E-2</v>
      </c>
      <c r="Y16" s="55">
        <f t="shared" si="5"/>
        <v>1.5430500000005613E-2</v>
      </c>
      <c r="Z16" s="180"/>
      <c r="AA16" s="183"/>
      <c r="AB16" s="183"/>
      <c r="AC16" s="180"/>
    </row>
    <row r="17" spans="1:29" s="43" customFormat="1">
      <c r="A17" s="44">
        <f>A15</f>
        <v>5.9999999999999991E-2</v>
      </c>
      <c r="B17" s="213">
        <v>300438.82880000002</v>
      </c>
      <c r="C17" s="214">
        <v>742.10619999999994</v>
      </c>
      <c r="D17" s="215">
        <f>D15</f>
        <v>0.06</v>
      </c>
      <c r="E17" s="214">
        <v>2.3054999999999999</v>
      </c>
      <c r="F17" s="230">
        <v>300438.88</v>
      </c>
      <c r="G17" s="231">
        <f t="shared" si="0"/>
        <v>742.24452999999994</v>
      </c>
      <c r="H17" s="231">
        <f t="shared" si="1"/>
        <v>0.06</v>
      </c>
      <c r="I17" s="231">
        <f>(((G17-G16)/(F17-F16)))</f>
        <v>1.5433894116450941E-2</v>
      </c>
      <c r="J17" s="229">
        <v>16</v>
      </c>
      <c r="K17" s="229">
        <f t="shared" si="2"/>
        <v>743.20452999999998</v>
      </c>
      <c r="L17" s="90"/>
      <c r="M17" s="90"/>
      <c r="N17" s="216"/>
      <c r="O17" s="90"/>
      <c r="P17" s="52"/>
      <c r="Q17" s="53"/>
      <c r="R17" s="53"/>
      <c r="S17" s="90"/>
      <c r="T17" s="52"/>
      <c r="U17" s="52"/>
      <c r="V17" s="217"/>
      <c r="W17" s="218"/>
      <c r="X17" s="54"/>
      <c r="Y17" s="55"/>
      <c r="Z17" s="180"/>
      <c r="AA17" s="183"/>
      <c r="AB17" s="183"/>
      <c r="AC17" s="180"/>
    </row>
    <row r="18" spans="1:29" s="43" customFormat="1">
      <c r="B18" s="96"/>
      <c r="C18" s="192"/>
      <c r="D18" s="193"/>
      <c r="E18" s="192"/>
      <c r="F18" s="234">
        <f>F17</f>
        <v>300438.88</v>
      </c>
      <c r="G18" s="189">
        <v>742.25</v>
      </c>
      <c r="H18" s="235">
        <f>H17</f>
        <v>0.06</v>
      </c>
      <c r="I18" s="236">
        <f>I16</f>
        <v>1.6611355491775118E-2</v>
      </c>
      <c r="J18" s="182"/>
      <c r="K18" s="1"/>
      <c r="L18" s="1"/>
      <c r="M18" s="1"/>
      <c r="N18" s="178"/>
      <c r="O18" s="1"/>
      <c r="P18" s="12"/>
      <c r="Q18" s="2"/>
      <c r="R18" s="2"/>
      <c r="S18" s="1"/>
      <c r="T18" s="12"/>
      <c r="U18" s="12"/>
      <c r="V18" s="6"/>
      <c r="W18" s="49"/>
      <c r="X18" s="54"/>
      <c r="Y18" s="55"/>
      <c r="Z18" s="180"/>
      <c r="AA18" s="180"/>
      <c r="AB18" s="180"/>
      <c r="AC18" s="180"/>
    </row>
    <row r="19" spans="1:29" s="43" customFormat="1" ht="15.75" thickBot="1">
      <c r="B19" s="97"/>
      <c r="C19" s="194"/>
      <c r="D19" s="195"/>
      <c r="E19" s="194"/>
      <c r="F19" s="204"/>
      <c r="G19" s="205"/>
      <c r="H19" s="206"/>
      <c r="I19" s="206"/>
      <c r="J19" s="232"/>
      <c r="K19" s="205"/>
      <c r="L19" s="205"/>
      <c r="M19" s="205"/>
      <c r="N19" s="207"/>
      <c r="O19" s="205"/>
      <c r="P19" s="208"/>
      <c r="Q19" s="206"/>
      <c r="R19" s="206"/>
      <c r="S19" s="205"/>
      <c r="T19" s="208"/>
      <c r="U19" s="208"/>
      <c r="V19" s="209"/>
      <c r="W19" s="210"/>
      <c r="X19" s="211"/>
      <c r="Y19" s="212"/>
      <c r="Z19" s="184"/>
      <c r="AA19" s="180"/>
      <c r="AB19" s="180"/>
      <c r="AC19" s="180"/>
    </row>
    <row r="20" spans="1:29" s="180" customFormat="1">
      <c r="E20" s="181"/>
      <c r="F20" s="196"/>
      <c r="G20" s="197"/>
      <c r="H20" s="198"/>
      <c r="I20" s="198"/>
      <c r="J20" s="199"/>
      <c r="K20" s="197"/>
      <c r="L20" s="197"/>
      <c r="M20" s="197"/>
      <c r="N20" s="200"/>
      <c r="O20" s="197"/>
      <c r="P20" s="199"/>
      <c r="Q20" s="198"/>
      <c r="R20" s="198"/>
      <c r="S20" s="197"/>
      <c r="T20" s="199"/>
      <c r="U20" s="199"/>
      <c r="V20" s="197"/>
      <c r="W20" s="199"/>
      <c r="X20" s="201"/>
      <c r="Y20" s="201"/>
    </row>
    <row r="21" spans="1:29" s="180" customFormat="1">
      <c r="E21" s="181"/>
      <c r="F21" s="202"/>
      <c r="G21" s="197"/>
      <c r="H21" s="198"/>
      <c r="I21" s="198"/>
      <c r="J21" s="199"/>
      <c r="K21" s="197"/>
      <c r="L21" s="197"/>
      <c r="M21" s="197"/>
      <c r="N21" s="200"/>
      <c r="O21" s="197"/>
      <c r="P21" s="199"/>
      <c r="Q21" s="198"/>
      <c r="R21" s="198"/>
      <c r="S21" s="197"/>
      <c r="T21" s="199"/>
      <c r="U21" s="199"/>
      <c r="V21" s="197"/>
      <c r="W21" s="199"/>
      <c r="X21" s="201"/>
      <c r="Y21" s="201"/>
      <c r="AA21" s="183"/>
    </row>
    <row r="22" spans="1:29" s="180" customFormat="1">
      <c r="E22" s="181"/>
      <c r="F22" s="202"/>
      <c r="G22" s="197"/>
      <c r="H22" s="198"/>
      <c r="I22" s="198"/>
      <c r="J22" s="199"/>
      <c r="K22" s="197"/>
      <c r="L22" s="197"/>
      <c r="M22" s="197"/>
      <c r="N22" s="200"/>
      <c r="O22" s="197"/>
      <c r="P22" s="199"/>
      <c r="Q22" s="198"/>
      <c r="R22" s="198"/>
      <c r="S22" s="197"/>
      <c r="T22" s="199"/>
      <c r="U22" s="199"/>
      <c r="V22" s="197"/>
      <c r="W22" s="199"/>
      <c r="X22" s="201"/>
      <c r="Y22" s="201"/>
      <c r="AA22" s="183"/>
    </row>
    <row r="23" spans="1:29" s="180" customFormat="1">
      <c r="E23" s="181"/>
      <c r="F23" s="202"/>
      <c r="G23" s="197"/>
      <c r="H23" s="198"/>
      <c r="I23" s="198"/>
      <c r="J23" s="199"/>
      <c r="K23" s="197"/>
      <c r="L23" s="197"/>
      <c r="M23" s="197"/>
      <c r="N23" s="200"/>
      <c r="O23" s="197"/>
      <c r="P23" s="199"/>
      <c r="Q23" s="198"/>
      <c r="R23" s="198"/>
      <c r="S23" s="197"/>
      <c r="T23" s="199"/>
      <c r="U23" s="199"/>
      <c r="V23" s="197"/>
      <c r="W23" s="199"/>
      <c r="X23" s="201"/>
      <c r="Y23" s="201"/>
      <c r="AA23" s="183"/>
    </row>
    <row r="24" spans="1:29" s="180" customFormat="1">
      <c r="E24" s="181"/>
      <c r="F24" s="202"/>
      <c r="G24" s="197"/>
      <c r="H24" s="198"/>
      <c r="I24" s="198"/>
      <c r="J24" s="199"/>
      <c r="K24" s="197"/>
      <c r="L24" s="197"/>
      <c r="M24" s="197"/>
      <c r="N24" s="200"/>
      <c r="O24" s="197"/>
      <c r="P24" s="199"/>
      <c r="Q24" s="198"/>
      <c r="R24" s="198"/>
      <c r="S24" s="197"/>
      <c r="T24" s="199"/>
      <c r="U24" s="199"/>
      <c r="V24" s="197"/>
      <c r="W24" s="199"/>
      <c r="X24" s="201"/>
      <c r="Y24" s="201"/>
      <c r="AA24" s="183"/>
    </row>
    <row r="25" spans="1:29" s="180" customFormat="1">
      <c r="E25" s="181"/>
      <c r="F25" s="202"/>
      <c r="G25" s="197"/>
      <c r="H25" s="198"/>
      <c r="I25" s="198"/>
      <c r="J25" s="199"/>
      <c r="K25" s="197"/>
      <c r="L25" s="197"/>
      <c r="M25" s="197"/>
      <c r="N25" s="200"/>
      <c r="O25" s="197"/>
      <c r="P25" s="199"/>
      <c r="Q25" s="198"/>
      <c r="R25" s="198"/>
      <c r="S25" s="197"/>
      <c r="T25" s="199"/>
      <c r="U25" s="199"/>
      <c r="V25" s="197"/>
      <c r="W25" s="199"/>
      <c r="X25" s="201"/>
      <c r="Y25" s="201"/>
      <c r="AA25" s="183"/>
    </row>
    <row r="26" spans="1:29" s="180" customFormat="1">
      <c r="E26" s="181"/>
      <c r="F26" s="202"/>
      <c r="G26" s="197"/>
      <c r="H26" s="198"/>
      <c r="I26" s="198"/>
      <c r="J26" s="199"/>
      <c r="K26" s="197"/>
      <c r="L26" s="197"/>
      <c r="M26" s="197"/>
      <c r="N26" s="200"/>
      <c r="O26" s="197"/>
      <c r="P26" s="199"/>
      <c r="Q26" s="198"/>
      <c r="R26" s="198"/>
      <c r="S26" s="197"/>
      <c r="T26" s="199"/>
      <c r="U26" s="199"/>
      <c r="V26" s="197"/>
      <c r="W26" s="199"/>
      <c r="X26" s="201"/>
      <c r="Y26" s="201"/>
      <c r="AA26" s="183"/>
    </row>
    <row r="27" spans="1:29" s="180" customFormat="1">
      <c r="E27" s="181"/>
      <c r="F27" s="202"/>
      <c r="G27" s="197"/>
      <c r="H27" s="198"/>
      <c r="I27" s="198"/>
      <c r="J27" s="199"/>
      <c r="K27" s="197"/>
      <c r="L27" s="197"/>
      <c r="M27" s="197"/>
      <c r="N27" s="200"/>
      <c r="O27" s="197"/>
      <c r="P27" s="199"/>
      <c r="Q27" s="198"/>
      <c r="R27" s="198"/>
      <c r="S27" s="197"/>
      <c r="T27" s="199"/>
      <c r="U27" s="199"/>
      <c r="V27" s="197"/>
      <c r="W27" s="199"/>
      <c r="X27" s="201"/>
      <c r="Y27" s="201"/>
      <c r="AA27" s="183"/>
    </row>
    <row r="28" spans="1:29" s="180" customFormat="1">
      <c r="E28" s="181"/>
      <c r="F28" s="202"/>
      <c r="G28" s="197"/>
      <c r="H28" s="198"/>
      <c r="I28" s="198"/>
      <c r="J28" s="199"/>
      <c r="K28" s="197"/>
      <c r="L28" s="197"/>
      <c r="M28" s="197"/>
      <c r="N28" s="200"/>
      <c r="O28" s="197"/>
      <c r="P28" s="199"/>
      <c r="Q28" s="198"/>
      <c r="R28" s="198"/>
      <c r="S28" s="197"/>
      <c r="T28" s="199"/>
      <c r="U28" s="199"/>
      <c r="V28" s="197"/>
      <c r="W28" s="199"/>
      <c r="X28" s="201"/>
      <c r="Y28" s="201"/>
      <c r="AA28" s="183"/>
    </row>
    <row r="29" spans="1:29" s="180" customFormat="1">
      <c r="E29" s="181"/>
      <c r="F29" s="202"/>
      <c r="G29" s="197"/>
      <c r="H29" s="198"/>
      <c r="I29" s="198"/>
      <c r="J29" s="199"/>
      <c r="K29" s="197"/>
      <c r="L29" s="197"/>
      <c r="M29" s="197"/>
      <c r="N29" s="200"/>
      <c r="O29" s="197"/>
      <c r="P29" s="199"/>
      <c r="Q29" s="198"/>
      <c r="R29" s="198"/>
      <c r="S29" s="197"/>
      <c r="T29" s="199"/>
      <c r="U29" s="199"/>
      <c r="V29" s="197"/>
      <c r="W29" s="199"/>
      <c r="X29" s="201"/>
      <c r="Y29" s="201"/>
      <c r="Z29" s="184"/>
      <c r="AA29" s="183"/>
    </row>
    <row r="30" spans="1:29" s="180" customFormat="1" ht="14.25" customHeight="1">
      <c r="E30" s="181"/>
      <c r="F30" s="202"/>
      <c r="G30" s="197"/>
      <c r="H30" s="198"/>
      <c r="I30" s="198"/>
      <c r="J30" s="199"/>
      <c r="K30" s="197"/>
      <c r="L30" s="197"/>
      <c r="M30" s="197"/>
      <c r="N30" s="200"/>
      <c r="O30" s="197"/>
      <c r="P30" s="199"/>
      <c r="Q30" s="198"/>
      <c r="R30" s="198"/>
      <c r="S30" s="197"/>
      <c r="T30" s="199"/>
      <c r="U30" s="199"/>
      <c r="V30" s="197"/>
      <c r="W30" s="199"/>
      <c r="X30" s="201"/>
      <c r="Y30" s="201"/>
      <c r="AA30" s="183"/>
    </row>
    <row r="31" spans="1:29" s="180" customFormat="1">
      <c r="E31" s="181"/>
      <c r="F31" s="202"/>
      <c r="G31" s="197"/>
      <c r="H31" s="198"/>
      <c r="I31" s="198"/>
      <c r="J31" s="199"/>
      <c r="K31" s="197"/>
      <c r="L31" s="197"/>
      <c r="M31" s="197"/>
      <c r="N31" s="200"/>
      <c r="O31" s="197"/>
      <c r="P31" s="199"/>
      <c r="Q31" s="198"/>
      <c r="R31" s="198"/>
      <c r="S31" s="197"/>
      <c r="T31" s="199"/>
      <c r="U31" s="199"/>
      <c r="V31" s="197"/>
      <c r="W31" s="199"/>
      <c r="X31" s="201"/>
      <c r="Y31" s="201"/>
      <c r="AB31" s="183"/>
    </row>
    <row r="32" spans="1:29" s="180" customFormat="1">
      <c r="E32" s="181"/>
      <c r="F32" s="202"/>
      <c r="G32" s="197"/>
      <c r="H32" s="198"/>
      <c r="I32" s="198"/>
      <c r="J32" s="199"/>
      <c r="K32" s="197"/>
      <c r="L32" s="197"/>
      <c r="M32" s="197"/>
      <c r="N32" s="200"/>
      <c r="O32" s="197"/>
      <c r="P32" s="199"/>
      <c r="Q32" s="198"/>
      <c r="R32" s="198"/>
      <c r="S32" s="197"/>
      <c r="T32" s="199"/>
      <c r="U32" s="199"/>
      <c r="V32" s="197"/>
      <c r="W32" s="199"/>
      <c r="X32" s="201"/>
      <c r="Y32" s="201"/>
      <c r="AB32" s="183"/>
    </row>
    <row r="33" spans="5:29" s="180" customFormat="1">
      <c r="E33" s="181"/>
      <c r="F33" s="202"/>
      <c r="G33" s="197"/>
      <c r="H33" s="198"/>
      <c r="I33" s="198"/>
      <c r="J33" s="199"/>
      <c r="K33" s="197"/>
      <c r="L33" s="197"/>
      <c r="M33" s="197"/>
      <c r="N33" s="200"/>
      <c r="O33" s="197"/>
      <c r="P33" s="199"/>
      <c r="Q33" s="198"/>
      <c r="R33" s="198"/>
      <c r="S33" s="197"/>
      <c r="T33" s="199"/>
      <c r="U33" s="199"/>
      <c r="V33" s="197"/>
      <c r="W33" s="199"/>
      <c r="X33" s="201"/>
      <c r="Y33" s="201"/>
      <c r="AB33" s="183"/>
    </row>
    <row r="34" spans="5:29" s="180" customFormat="1" ht="15.75" customHeight="1">
      <c r="E34" s="181"/>
      <c r="F34" s="202"/>
      <c r="G34" s="197"/>
      <c r="H34" s="198"/>
      <c r="I34" s="198"/>
      <c r="J34" s="199"/>
      <c r="K34" s="197"/>
      <c r="L34" s="197"/>
      <c r="M34" s="197"/>
      <c r="N34" s="200"/>
      <c r="O34" s="197"/>
      <c r="P34" s="199"/>
      <c r="Q34" s="198"/>
      <c r="R34" s="198"/>
      <c r="S34" s="197"/>
      <c r="T34" s="199"/>
      <c r="U34" s="199"/>
      <c r="V34" s="197"/>
      <c r="W34" s="199"/>
      <c r="X34" s="201"/>
      <c r="Y34" s="201"/>
      <c r="AB34" s="183"/>
    </row>
    <row r="35" spans="5:29" s="180" customFormat="1">
      <c r="E35" s="181"/>
      <c r="F35" s="202"/>
      <c r="G35" s="197"/>
      <c r="H35" s="198"/>
      <c r="I35" s="198"/>
      <c r="J35" s="199"/>
      <c r="K35" s="197"/>
      <c r="L35" s="197"/>
      <c r="M35" s="197"/>
      <c r="N35" s="200"/>
      <c r="O35" s="197"/>
      <c r="P35" s="199"/>
      <c r="Q35" s="198"/>
      <c r="R35" s="198"/>
      <c r="S35" s="197"/>
      <c r="T35" s="199"/>
      <c r="U35" s="199"/>
      <c r="V35" s="197"/>
      <c r="W35" s="199"/>
      <c r="X35" s="201"/>
      <c r="Y35" s="201"/>
      <c r="AB35" s="183"/>
    </row>
    <row r="36" spans="5:29" s="180" customFormat="1">
      <c r="E36" s="181"/>
      <c r="F36" s="202"/>
      <c r="G36" s="197"/>
      <c r="H36" s="198"/>
      <c r="I36" s="198"/>
      <c r="J36" s="199"/>
      <c r="K36" s="197"/>
      <c r="L36" s="197"/>
      <c r="M36" s="197"/>
      <c r="N36" s="200"/>
      <c r="O36" s="197"/>
      <c r="P36" s="199"/>
      <c r="Q36" s="198"/>
      <c r="R36" s="198"/>
      <c r="S36" s="197"/>
      <c r="T36" s="199"/>
      <c r="U36" s="199"/>
      <c r="V36" s="197"/>
      <c r="W36" s="199"/>
      <c r="X36" s="201"/>
      <c r="Y36" s="201"/>
      <c r="AB36" s="183"/>
    </row>
    <row r="37" spans="5:29" s="180" customFormat="1">
      <c r="E37" s="181"/>
      <c r="F37" s="202"/>
      <c r="G37" s="197"/>
      <c r="H37" s="198"/>
      <c r="I37" s="198"/>
      <c r="J37" s="199"/>
      <c r="K37" s="197"/>
      <c r="L37" s="197"/>
      <c r="M37" s="197"/>
      <c r="N37" s="200"/>
      <c r="O37" s="197"/>
      <c r="P37" s="199"/>
      <c r="Q37" s="198"/>
      <c r="R37" s="198"/>
      <c r="S37" s="197"/>
      <c r="T37" s="199"/>
      <c r="U37" s="199"/>
      <c r="V37" s="197"/>
      <c r="W37" s="199"/>
      <c r="X37" s="201"/>
      <c r="Y37" s="201"/>
      <c r="AB37" s="183"/>
    </row>
    <row r="38" spans="5:29" s="180" customFormat="1">
      <c r="E38" s="181"/>
      <c r="F38" s="202"/>
      <c r="G38" s="197"/>
      <c r="H38" s="198"/>
      <c r="I38" s="198"/>
      <c r="J38" s="199"/>
      <c r="K38" s="197"/>
      <c r="L38" s="197"/>
      <c r="M38" s="197"/>
      <c r="N38" s="200"/>
      <c r="O38" s="197"/>
      <c r="P38" s="199"/>
      <c r="Q38" s="198"/>
      <c r="R38" s="198"/>
      <c r="S38" s="197"/>
      <c r="T38" s="199"/>
      <c r="U38" s="199"/>
      <c r="V38" s="197"/>
      <c r="W38" s="199"/>
      <c r="X38" s="201"/>
      <c r="Y38" s="201"/>
      <c r="AB38" s="183"/>
    </row>
    <row r="39" spans="5:29" s="180" customFormat="1">
      <c r="E39" s="181"/>
      <c r="F39" s="202"/>
      <c r="G39" s="197"/>
      <c r="H39" s="198"/>
      <c r="I39" s="198"/>
      <c r="J39" s="199"/>
      <c r="K39" s="197"/>
      <c r="L39" s="197"/>
      <c r="M39" s="197"/>
      <c r="N39" s="200"/>
      <c r="O39" s="197"/>
      <c r="P39" s="199"/>
      <c r="Q39" s="198"/>
      <c r="R39" s="198"/>
      <c r="S39" s="197"/>
      <c r="T39" s="199"/>
      <c r="U39" s="199"/>
      <c r="V39" s="197"/>
      <c r="W39" s="199"/>
      <c r="X39" s="201"/>
      <c r="Y39" s="201"/>
      <c r="AB39" s="183"/>
    </row>
    <row r="40" spans="5:29" s="180" customFormat="1">
      <c r="E40" s="181"/>
      <c r="F40" s="202"/>
      <c r="G40" s="197"/>
      <c r="H40" s="198"/>
      <c r="I40" s="198"/>
      <c r="J40" s="199"/>
      <c r="K40" s="197"/>
      <c r="L40" s="197"/>
      <c r="M40" s="197"/>
      <c r="N40" s="200"/>
      <c r="O40" s="197"/>
      <c r="P40" s="199"/>
      <c r="Q40" s="198"/>
      <c r="R40" s="198"/>
      <c r="S40" s="197"/>
      <c r="T40" s="199"/>
      <c r="U40" s="199"/>
      <c r="V40" s="197"/>
      <c r="W40" s="199"/>
      <c r="X40" s="201"/>
      <c r="Y40" s="201"/>
      <c r="AC40" s="183"/>
    </row>
    <row r="41" spans="5:29" s="180" customFormat="1">
      <c r="E41" s="181"/>
      <c r="F41" s="202"/>
      <c r="G41" s="197"/>
      <c r="H41" s="198"/>
      <c r="I41" s="198"/>
      <c r="J41" s="199"/>
      <c r="K41" s="197"/>
      <c r="L41" s="197"/>
      <c r="M41" s="197"/>
      <c r="N41" s="200"/>
      <c r="O41" s="197"/>
      <c r="P41" s="199"/>
      <c r="Q41" s="198"/>
      <c r="R41" s="198"/>
      <c r="S41" s="197"/>
      <c r="T41" s="199"/>
      <c r="U41" s="199"/>
      <c r="V41" s="197"/>
      <c r="W41" s="199"/>
      <c r="X41" s="201"/>
      <c r="Y41" s="201"/>
      <c r="AC41" s="183"/>
    </row>
    <row r="42" spans="5:29" s="180" customFormat="1">
      <c r="E42" s="181"/>
      <c r="F42" s="202"/>
      <c r="G42" s="197"/>
      <c r="H42" s="198"/>
      <c r="I42" s="198"/>
      <c r="J42" s="199"/>
      <c r="K42" s="197"/>
      <c r="L42" s="197"/>
      <c r="M42" s="197"/>
      <c r="N42" s="200"/>
      <c r="O42" s="197"/>
      <c r="P42" s="199"/>
      <c r="Q42" s="198"/>
      <c r="R42" s="198"/>
      <c r="S42" s="197"/>
      <c r="T42" s="199"/>
      <c r="U42" s="199"/>
      <c r="V42" s="197"/>
      <c r="W42" s="199"/>
      <c r="X42" s="201"/>
      <c r="Y42" s="201"/>
      <c r="AC42" s="183"/>
    </row>
    <row r="43" spans="5:29" s="180" customFormat="1">
      <c r="E43" s="181"/>
      <c r="F43" s="203"/>
      <c r="G43" s="197"/>
      <c r="H43" s="198"/>
      <c r="I43" s="198"/>
      <c r="J43" s="199"/>
      <c r="K43" s="197"/>
      <c r="L43" s="197"/>
      <c r="M43" s="197"/>
      <c r="N43" s="200"/>
      <c r="O43" s="197"/>
      <c r="P43" s="199"/>
      <c r="Q43" s="198"/>
      <c r="R43" s="198"/>
      <c r="S43" s="197"/>
      <c r="T43" s="199"/>
      <c r="U43" s="199"/>
      <c r="V43" s="197"/>
      <c r="W43" s="199"/>
      <c r="X43" s="201"/>
      <c r="Y43" s="201"/>
      <c r="AC43" s="183"/>
    </row>
    <row r="44" spans="5:29" s="180" customFormat="1">
      <c r="E44" s="181"/>
      <c r="F44" s="203"/>
      <c r="G44" s="197"/>
      <c r="H44" s="198"/>
      <c r="I44" s="198"/>
      <c r="J44" s="199"/>
      <c r="K44" s="199"/>
      <c r="L44" s="199"/>
      <c r="M44" s="199"/>
      <c r="N44" s="200"/>
      <c r="O44" s="199"/>
      <c r="P44" s="199"/>
      <c r="Q44" s="199"/>
      <c r="R44" s="199"/>
      <c r="S44" s="197"/>
      <c r="T44" s="199"/>
      <c r="U44" s="199"/>
      <c r="V44" s="197"/>
      <c r="W44" s="199"/>
      <c r="X44" s="199"/>
      <c r="Y44" s="199"/>
      <c r="AA44" s="185"/>
      <c r="AB44" s="185"/>
    </row>
    <row r="45" spans="5:29" s="187" customFormat="1">
      <c r="E45" s="186"/>
      <c r="N45" s="188"/>
    </row>
    <row r="46" spans="5:29" s="187" customFormat="1">
      <c r="E46" s="186"/>
      <c r="N46" s="188"/>
    </row>
  </sheetData>
  <sheetProtection password="DC79" sheet="1" objects="1" scenarios="1"/>
  <pageMargins left="0.7" right="0.7" top="0.75" bottom="0.75" header="0.3" footer="0.3"/>
  <pageSetup orientation="portrait" verticalDpi="0" r:id="rId1"/>
  <ignoredErrors>
    <ignoredError sqref="G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Y42"/>
  <sheetViews>
    <sheetView zoomScaleNormal="100" workbookViewId="0">
      <selection activeCell="M5" sqref="M5"/>
    </sheetView>
  </sheetViews>
  <sheetFormatPr defaultRowHeight="15"/>
  <cols>
    <col min="1" max="1" width="25.85546875" style="9" customWidth="1"/>
    <col min="2" max="2" width="20.42578125" customWidth="1"/>
    <col min="3" max="3" width="25.7109375" customWidth="1"/>
    <col min="7" max="8" width="9.140625" style="9"/>
    <col min="9" max="9" width="31.28515625" customWidth="1"/>
    <col min="10" max="10" width="14" style="9" customWidth="1"/>
    <col min="11" max="11" width="15.42578125" customWidth="1"/>
    <col min="12" max="12" width="16.85546875" customWidth="1"/>
    <col min="13" max="13" width="18.5703125" customWidth="1"/>
    <col min="14" max="14" width="11" style="9" customWidth="1"/>
    <col min="15" max="15" width="15" customWidth="1"/>
    <col min="16" max="16" width="14.85546875" customWidth="1"/>
    <col min="17" max="17" width="13.140625" customWidth="1"/>
    <col min="19" max="19" width="20.140625" customWidth="1"/>
    <col min="20" max="20" width="26.7109375" customWidth="1"/>
    <col min="21" max="21" width="23.5703125" customWidth="1"/>
    <col min="22" max="22" width="24.85546875" customWidth="1"/>
    <col min="23" max="23" width="27.28515625" customWidth="1"/>
    <col min="24" max="24" width="27.5703125" customWidth="1"/>
    <col min="25" max="25" width="31" customWidth="1"/>
  </cols>
  <sheetData>
    <row r="1" spans="1:25" s="43" customFormat="1" ht="15.75" thickBot="1">
      <c r="C1" s="39"/>
      <c r="D1" s="44"/>
      <c r="Q1" s="39"/>
      <c r="V1" s="43" t="s">
        <v>46</v>
      </c>
      <c r="W1" s="43" t="s">
        <v>46</v>
      </c>
      <c r="X1" s="43" t="s">
        <v>51</v>
      </c>
      <c r="Y1" s="43" t="s">
        <v>52</v>
      </c>
    </row>
    <row r="2" spans="1:25" s="43" customFormat="1">
      <c r="A2" s="94" t="s">
        <v>48</v>
      </c>
      <c r="B2" s="11" t="s">
        <v>25</v>
      </c>
      <c r="C2" s="46" t="s">
        <v>26</v>
      </c>
      <c r="D2" s="17" t="s">
        <v>8</v>
      </c>
      <c r="E2" s="14" t="s">
        <v>10</v>
      </c>
      <c r="F2" s="14"/>
      <c r="G2" s="14" t="s">
        <v>10</v>
      </c>
      <c r="H2" s="14"/>
      <c r="I2" s="15" t="s">
        <v>27</v>
      </c>
      <c r="J2" s="15"/>
      <c r="K2" s="14"/>
      <c r="L2" s="14"/>
      <c r="M2" s="15" t="s">
        <v>28</v>
      </c>
      <c r="N2" s="15"/>
      <c r="O2" s="14" t="s">
        <v>0</v>
      </c>
      <c r="P2" s="14" t="s">
        <v>0</v>
      </c>
      <c r="Q2" s="4" t="s">
        <v>0</v>
      </c>
      <c r="R2" s="47"/>
      <c r="S2" s="14"/>
      <c r="T2" s="48"/>
      <c r="V2" s="43" t="s">
        <v>47</v>
      </c>
      <c r="W2" s="43" t="s">
        <v>47</v>
      </c>
      <c r="X2" s="43">
        <v>0</v>
      </c>
    </row>
    <row r="3" spans="1:25" s="43" customFormat="1">
      <c r="A3" s="95"/>
      <c r="B3" s="49"/>
      <c r="C3" s="1" t="s">
        <v>29</v>
      </c>
      <c r="D3" s="2" t="s">
        <v>9</v>
      </c>
      <c r="E3" s="12" t="s">
        <v>11</v>
      </c>
      <c r="F3" s="12" t="s">
        <v>9</v>
      </c>
      <c r="G3" s="12" t="s">
        <v>11</v>
      </c>
      <c r="H3" s="12" t="s">
        <v>9</v>
      </c>
      <c r="I3" s="12" t="s">
        <v>30</v>
      </c>
      <c r="J3" s="12"/>
      <c r="K3" s="12" t="s">
        <v>31</v>
      </c>
      <c r="L3" s="12" t="s">
        <v>32</v>
      </c>
      <c r="M3" s="10" t="s">
        <v>14</v>
      </c>
      <c r="N3" s="10"/>
      <c r="O3" s="12" t="s">
        <v>11</v>
      </c>
      <c r="P3" s="12" t="s">
        <v>9</v>
      </c>
      <c r="Q3" s="6" t="s">
        <v>15</v>
      </c>
      <c r="R3" s="49"/>
      <c r="S3" s="12" t="s">
        <v>17</v>
      </c>
      <c r="T3" s="50" t="s">
        <v>16</v>
      </c>
      <c r="V3" s="102">
        <f>(D5-D15)/(B15-B5)</f>
        <v>1.7461513523866153E-4</v>
      </c>
      <c r="W3" s="103">
        <f>(-0.024/(301578.86-301502.06))</f>
        <v>-3.1250000000004739E-4</v>
      </c>
      <c r="X3" s="98">
        <f>301502.06</f>
        <v>301502.06</v>
      </c>
      <c r="Y3" s="99">
        <v>301702.01999399997</v>
      </c>
    </row>
    <row r="4" spans="1:25" s="43" customFormat="1">
      <c r="A4" s="95"/>
      <c r="B4" s="51"/>
      <c r="C4" s="1"/>
      <c r="D4" s="2"/>
      <c r="E4" s="12"/>
      <c r="F4" s="12"/>
      <c r="G4" s="12"/>
      <c r="H4" s="12"/>
      <c r="I4" s="12"/>
      <c r="J4" s="12"/>
      <c r="K4" s="12"/>
      <c r="L4" s="12"/>
      <c r="M4" s="10"/>
      <c r="N4" s="10"/>
      <c r="O4" s="12"/>
      <c r="P4" s="12"/>
      <c r="Q4" s="6"/>
      <c r="R4" s="49"/>
      <c r="S4" s="12"/>
      <c r="T4" s="50"/>
      <c r="V4" s="43" t="s">
        <v>49</v>
      </c>
      <c r="W4" s="43" t="s">
        <v>50</v>
      </c>
    </row>
    <row r="5" spans="1:25" s="43" customFormat="1">
      <c r="A5" s="95">
        <v>23084.68</v>
      </c>
      <c r="B5" s="5">
        <v>301536.56</v>
      </c>
      <c r="C5" s="1">
        <v>753.89</v>
      </c>
      <c r="D5" s="2">
        <v>3.7600000000000001E-2</v>
      </c>
      <c r="E5" s="52">
        <v>6</v>
      </c>
      <c r="F5" s="53">
        <v>1.6E-2</v>
      </c>
      <c r="G5" s="53">
        <v>15.3</v>
      </c>
      <c r="H5" s="53">
        <v>-1.6E-2</v>
      </c>
      <c r="I5" s="1">
        <f t="shared" ref="I5:I7" si="0">C5+(E5*F5)+(G5*H5)</f>
        <v>753.74119999999994</v>
      </c>
      <c r="J5" s="1">
        <v>753.68</v>
      </c>
      <c r="K5" s="12">
        <v>16</v>
      </c>
      <c r="L5" s="2">
        <f t="shared" ref="L5:L15" si="1">W5</f>
        <v>-1.0781250000001635E-2</v>
      </c>
      <c r="M5" s="1">
        <f>I5+K5*L5</f>
        <v>753.56869999999992</v>
      </c>
      <c r="N5" s="2">
        <f>(M6-M5)/(B6-B5)</f>
        <v>-5.0928571428563184E-2</v>
      </c>
      <c r="O5" s="12">
        <v>6</v>
      </c>
      <c r="P5" s="12">
        <v>-0.04</v>
      </c>
      <c r="Q5" s="6">
        <f t="shared" ref="Q5:Q41" si="2">M5+(O5*P5)</f>
        <v>753.32869999999991</v>
      </c>
      <c r="R5" s="49"/>
      <c r="S5" s="54">
        <f t="shared" ref="S5:S10" si="3">D5-F5</f>
        <v>2.1600000000000001E-2</v>
      </c>
      <c r="T5" s="55">
        <f>F5-L5</f>
        <v>2.6781250000001637E-2</v>
      </c>
      <c r="V5" s="43">
        <v>3.7600000000000001E-2</v>
      </c>
      <c r="W5" s="44">
        <f>(B5-$X$3)*$W$3</f>
        <v>-1.0781250000001635E-2</v>
      </c>
    </row>
    <row r="6" spans="1:25" s="43" customFormat="1">
      <c r="A6" s="95">
        <v>23071.48</v>
      </c>
      <c r="B6" s="5">
        <v>301550</v>
      </c>
      <c r="C6" s="1">
        <v>753.23</v>
      </c>
      <c r="D6" s="2">
        <f>V6</f>
        <v>3.5253172582391981E-2</v>
      </c>
      <c r="E6" s="52">
        <v>6.15</v>
      </c>
      <c r="F6" s="53">
        <v>1.6E-2</v>
      </c>
      <c r="G6" s="53">
        <v>12.78</v>
      </c>
      <c r="H6" s="53">
        <v>-1.6E-2</v>
      </c>
      <c r="I6" s="1">
        <f t="shared" si="0"/>
        <v>753.12392</v>
      </c>
      <c r="J6" s="1">
        <v>753.09</v>
      </c>
      <c r="K6" s="12">
        <v>16</v>
      </c>
      <c r="L6" s="2">
        <f t="shared" si="1"/>
        <v>-1.4981250000002999E-2</v>
      </c>
      <c r="M6" s="1">
        <f t="shared" ref="M6:M15" si="4">I6+K6*L6</f>
        <v>752.88421999999991</v>
      </c>
      <c r="N6" s="2">
        <f t="shared" ref="N6:N15" si="5">(M7-M6)/(B7-B6)</f>
        <v>-5.0494399999997767E-2</v>
      </c>
      <c r="O6" s="12">
        <v>6</v>
      </c>
      <c r="P6" s="12">
        <v>-0.04</v>
      </c>
      <c r="Q6" s="6">
        <f t="shared" si="2"/>
        <v>752.6442199999999</v>
      </c>
      <c r="R6" s="49"/>
      <c r="S6" s="54">
        <f t="shared" si="3"/>
        <v>1.9253172582391981E-2</v>
      </c>
      <c r="T6" s="55">
        <f t="shared" ref="T6:T40" si="6">F6-L6</f>
        <v>3.0981250000002999E-2</v>
      </c>
      <c r="V6" s="44">
        <f>$D$5-(B6-$B$5)*$V$3</f>
        <v>3.5253172582391981E-2</v>
      </c>
      <c r="W6" s="44">
        <f>(B6-$X$3)*$W$3</f>
        <v>-1.4981250000002999E-2</v>
      </c>
    </row>
    <row r="7" spans="1:25" s="43" customFormat="1">
      <c r="A7" s="95">
        <v>23046.74</v>
      </c>
      <c r="B7" s="5">
        <f t="shared" ref="B7:B40" si="7">B6+25</f>
        <v>301575</v>
      </c>
      <c r="C7" s="1">
        <v>752</v>
      </c>
      <c r="D7" s="2">
        <f t="shared" ref="D7:D14" si="8">V7</f>
        <v>3.0887794201425445E-2</v>
      </c>
      <c r="E7" s="52">
        <v>8.1999999999999993</v>
      </c>
      <c r="F7" s="53">
        <v>1.6E-2</v>
      </c>
      <c r="G7" s="53">
        <v>9.0399999999999991</v>
      </c>
      <c r="H7" s="53">
        <v>-1.6E-2</v>
      </c>
      <c r="I7" s="1">
        <f t="shared" si="0"/>
        <v>751.98656000000005</v>
      </c>
      <c r="J7" s="1">
        <v>751.98</v>
      </c>
      <c r="K7" s="12">
        <v>16</v>
      </c>
      <c r="L7" s="2">
        <f t="shared" si="1"/>
        <v>-2.2793750000004186E-2</v>
      </c>
      <c r="M7" s="1">
        <f t="shared" si="4"/>
        <v>751.62185999999997</v>
      </c>
      <c r="N7" s="2">
        <f t="shared" si="5"/>
        <v>-4.983439999999973E-2</v>
      </c>
      <c r="O7" s="12">
        <v>6</v>
      </c>
      <c r="P7" s="12">
        <v>-0.04</v>
      </c>
      <c r="Q7" s="6">
        <f t="shared" si="2"/>
        <v>751.38185999999996</v>
      </c>
      <c r="R7" s="49"/>
      <c r="S7" s="54">
        <f t="shared" si="3"/>
        <v>1.4887794201425445E-2</v>
      </c>
      <c r="T7" s="55">
        <f t="shared" si="6"/>
        <v>3.8793750000004186E-2</v>
      </c>
      <c r="V7" s="44">
        <f t="shared" ref="V7:V15" si="9">$D$5-(B7-$B$5)*$V$3</f>
        <v>3.0887794201425445E-2</v>
      </c>
      <c r="W7" s="44">
        <f>(B7-$X$3)*$W$3</f>
        <v>-2.2793750000004186E-2</v>
      </c>
    </row>
    <row r="8" spans="1:25" s="43" customFormat="1">
      <c r="A8" s="95">
        <v>23021.91</v>
      </c>
      <c r="B8" s="92">
        <f t="shared" si="7"/>
        <v>301600</v>
      </c>
      <c r="C8" s="1">
        <v>750.76</v>
      </c>
      <c r="D8" s="2">
        <f t="shared" si="8"/>
        <v>2.652241582045891E-2</v>
      </c>
      <c r="E8" s="52">
        <v>7.53</v>
      </c>
      <c r="F8" s="53">
        <v>1.6E-2</v>
      </c>
      <c r="G8" s="53">
        <v>7.53</v>
      </c>
      <c r="H8" s="53">
        <v>-1.6E-2</v>
      </c>
      <c r="I8" s="1">
        <f t="shared" ref="I8:I10" si="10">C8+(E8*F8)+(G8*H8)</f>
        <v>750.76</v>
      </c>
      <c r="J8" s="1"/>
      <c r="K8" s="12">
        <v>16</v>
      </c>
      <c r="L8" s="2">
        <f t="shared" si="1"/>
        <v>-2.4E-2</v>
      </c>
      <c r="M8" s="1">
        <f t="shared" si="4"/>
        <v>750.37599999999998</v>
      </c>
      <c r="N8" s="2">
        <f t="shared" si="5"/>
        <v>-4.5743999999999688E-2</v>
      </c>
      <c r="O8" s="12">
        <v>6</v>
      </c>
      <c r="P8" s="12">
        <v>-0.04</v>
      </c>
      <c r="Q8" s="6">
        <f t="shared" si="2"/>
        <v>750.13599999999997</v>
      </c>
      <c r="R8" s="49"/>
      <c r="S8" s="54">
        <f t="shared" si="3"/>
        <v>1.0522415820458909E-2</v>
      </c>
      <c r="T8" s="55">
        <f t="shared" si="6"/>
        <v>0.04</v>
      </c>
      <c r="V8" s="44">
        <f t="shared" si="9"/>
        <v>2.652241582045891E-2</v>
      </c>
      <c r="W8" s="100">
        <v>-2.4E-2</v>
      </c>
    </row>
    <row r="9" spans="1:25" s="43" customFormat="1">
      <c r="A9" s="95">
        <v>22997.02</v>
      </c>
      <c r="B9" s="5">
        <f t="shared" si="7"/>
        <v>301625</v>
      </c>
      <c r="C9" s="1">
        <v>749.51</v>
      </c>
      <c r="D9" s="2">
        <f t="shared" si="8"/>
        <v>2.2157037439492371E-2</v>
      </c>
      <c r="E9" s="52">
        <v>6.65</v>
      </c>
      <c r="F9" s="53">
        <v>1.6E-2</v>
      </c>
      <c r="G9" s="53">
        <v>6.65</v>
      </c>
      <c r="H9" s="53">
        <v>0</v>
      </c>
      <c r="I9" s="1">
        <f t="shared" si="10"/>
        <v>749.6164</v>
      </c>
      <c r="J9" s="1"/>
      <c r="K9" s="12">
        <v>16</v>
      </c>
      <c r="L9" s="2">
        <f t="shared" si="1"/>
        <v>-2.4E-2</v>
      </c>
      <c r="M9" s="1">
        <f t="shared" si="4"/>
        <v>749.23239999999998</v>
      </c>
      <c r="N9" s="2">
        <f t="shared" si="5"/>
        <v>-4.6652799999997115E-2</v>
      </c>
      <c r="O9" s="12">
        <v>6</v>
      </c>
      <c r="P9" s="12">
        <v>-0.04</v>
      </c>
      <c r="Q9" s="6">
        <f t="shared" si="2"/>
        <v>748.99239999999998</v>
      </c>
      <c r="R9" s="49"/>
      <c r="S9" s="54">
        <f t="shared" si="3"/>
        <v>6.1570374394923702E-3</v>
      </c>
      <c r="T9" s="55">
        <f t="shared" si="6"/>
        <v>0.04</v>
      </c>
      <c r="V9" s="44">
        <f t="shared" si="9"/>
        <v>2.2157037439492371E-2</v>
      </c>
      <c r="W9" s="100">
        <f>W8</f>
        <v>-2.4E-2</v>
      </c>
    </row>
    <row r="10" spans="1:25" s="43" customFormat="1">
      <c r="A10" s="95">
        <v>22972.06</v>
      </c>
      <c r="B10" s="5">
        <f t="shared" si="7"/>
        <v>301650</v>
      </c>
      <c r="C10" s="1">
        <v>748.26</v>
      </c>
      <c r="D10" s="2">
        <f t="shared" si="8"/>
        <v>1.7791659058525831E-2</v>
      </c>
      <c r="E10" s="52">
        <v>5.94</v>
      </c>
      <c r="F10" s="53">
        <v>1.6E-2</v>
      </c>
      <c r="G10" s="53">
        <v>5.94</v>
      </c>
      <c r="H10" s="53">
        <v>1.6E-2</v>
      </c>
      <c r="I10" s="1">
        <f t="shared" si="10"/>
        <v>748.45008000000007</v>
      </c>
      <c r="J10" s="1"/>
      <c r="K10" s="12">
        <v>16</v>
      </c>
      <c r="L10" s="2">
        <f t="shared" si="1"/>
        <v>-2.4E-2</v>
      </c>
      <c r="M10" s="1">
        <f t="shared" si="4"/>
        <v>748.06608000000006</v>
      </c>
      <c r="N10" s="2">
        <f t="shared" si="5"/>
        <v>-5.1819158284110926E-2</v>
      </c>
      <c r="O10" s="12">
        <v>6.9</v>
      </c>
      <c r="P10" s="12">
        <v>-0.04</v>
      </c>
      <c r="Q10" s="6">
        <f t="shared" si="2"/>
        <v>747.7900800000001</v>
      </c>
      <c r="R10" s="49"/>
      <c r="S10" s="54">
        <f t="shared" si="3"/>
        <v>1.791659058525831E-3</v>
      </c>
      <c r="T10" s="55">
        <f t="shared" si="6"/>
        <v>0.04</v>
      </c>
      <c r="V10" s="44">
        <f t="shared" si="9"/>
        <v>1.7791659058525831E-2</v>
      </c>
      <c r="W10" s="100">
        <f>W9</f>
        <v>-2.4E-2</v>
      </c>
    </row>
    <row r="11" spans="1:25" s="43" customFormat="1">
      <c r="A11" s="95">
        <v>22947.06</v>
      </c>
      <c r="B11" s="5">
        <f t="shared" si="7"/>
        <v>301675</v>
      </c>
      <c r="C11" s="1">
        <v>747.01</v>
      </c>
      <c r="D11" s="2">
        <f t="shared" si="8"/>
        <v>1.3426280677559292E-2</v>
      </c>
      <c r="E11" s="52">
        <v>10.77</v>
      </c>
      <c r="F11" s="53">
        <f t="shared" ref="F11:F13" si="11">D11</f>
        <v>1.3426280677559292E-2</v>
      </c>
      <c r="G11" s="53">
        <v>0</v>
      </c>
      <c r="H11" s="53">
        <f>F11</f>
        <v>1.3426280677559292E-2</v>
      </c>
      <c r="I11" s="1">
        <f t="shared" ref="I11:I14" si="12">C11+(E11*F11)+(G11*H11)</f>
        <v>747.1546010428973</v>
      </c>
      <c r="J11" s="1"/>
      <c r="K11" s="12">
        <v>16</v>
      </c>
      <c r="L11" s="2">
        <f t="shared" si="1"/>
        <v>-2.4E-2</v>
      </c>
      <c r="M11" s="1">
        <f t="shared" si="4"/>
        <v>746.77060104289728</v>
      </c>
      <c r="N11" s="2">
        <f t="shared" si="5"/>
        <v>-4.7596298845514869E-2</v>
      </c>
      <c r="O11" s="12">
        <v>7.9</v>
      </c>
      <c r="P11" s="12">
        <v>-0.04</v>
      </c>
      <c r="Q11" s="6">
        <f t="shared" si="2"/>
        <v>746.45460104289725</v>
      </c>
      <c r="R11" s="49"/>
      <c r="S11" s="54">
        <f t="shared" ref="S11:S40" si="13">F11-D11</f>
        <v>0</v>
      </c>
      <c r="T11" s="55">
        <f t="shared" si="6"/>
        <v>3.7426280677559293E-2</v>
      </c>
      <c r="V11" s="44">
        <f t="shared" si="9"/>
        <v>1.3426280677559292E-2</v>
      </c>
      <c r="W11" s="100">
        <f>W10</f>
        <v>-2.4E-2</v>
      </c>
    </row>
    <row r="12" spans="1:25" s="43" customFormat="1">
      <c r="A12" s="95">
        <v>22922.035199999998</v>
      </c>
      <c r="B12" s="5">
        <f t="shared" si="7"/>
        <v>301700</v>
      </c>
      <c r="C12" s="1">
        <v>745.76</v>
      </c>
      <c r="D12" s="2">
        <f t="shared" si="8"/>
        <v>9.060902296592753E-3</v>
      </c>
      <c r="E12" s="52">
        <v>9.91</v>
      </c>
      <c r="F12" s="53">
        <f t="shared" si="11"/>
        <v>9.060902296592753E-3</v>
      </c>
      <c r="G12" s="53">
        <v>0</v>
      </c>
      <c r="H12" s="53">
        <f>F12</f>
        <v>9.060902296592753E-3</v>
      </c>
      <c r="I12" s="1">
        <f t="shared" si="12"/>
        <v>745.84979354175925</v>
      </c>
      <c r="J12" s="1"/>
      <c r="K12" s="12">
        <v>16</v>
      </c>
      <c r="L12" s="2">
        <f t="shared" si="1"/>
        <v>-1.6818748124990457E-2</v>
      </c>
      <c r="M12" s="1">
        <f t="shared" si="4"/>
        <v>745.58069357175941</v>
      </c>
      <c r="N12" s="2">
        <f t="shared" si="5"/>
        <v>-5.1326642602462016E-2</v>
      </c>
      <c r="O12" s="12">
        <v>9.9</v>
      </c>
      <c r="P12" s="12">
        <v>-0.04</v>
      </c>
      <c r="Q12" s="6">
        <f t="shared" si="2"/>
        <v>745.18469357175945</v>
      </c>
      <c r="R12" s="49"/>
      <c r="S12" s="54">
        <f t="shared" si="13"/>
        <v>0</v>
      </c>
      <c r="T12" s="55">
        <f t="shared" si="6"/>
        <v>2.587965042158321E-2</v>
      </c>
      <c r="V12" s="44">
        <f t="shared" si="9"/>
        <v>9.060902296592753E-3</v>
      </c>
      <c r="W12" s="44">
        <f>-0.024+($Y$3-B13)*$W$3</f>
        <v>-1.6818748124990457E-2</v>
      </c>
    </row>
    <row r="13" spans="1:25" s="43" customFormat="1">
      <c r="A13" s="95">
        <v>22896.98</v>
      </c>
      <c r="B13" s="5">
        <v>301725</v>
      </c>
      <c r="C13" s="1">
        <v>744.51</v>
      </c>
      <c r="D13" s="2">
        <f t="shared" si="8"/>
        <v>4.6955239156262138E-3</v>
      </c>
      <c r="E13" s="52">
        <v>9.27</v>
      </c>
      <c r="F13" s="53">
        <f t="shared" si="11"/>
        <v>4.6955239156262138E-3</v>
      </c>
      <c r="G13" s="53">
        <v>0</v>
      </c>
      <c r="H13" s="53">
        <f>F13</f>
        <v>4.6955239156262138E-3</v>
      </c>
      <c r="I13" s="1">
        <f t="shared" si="12"/>
        <v>744.55352750669783</v>
      </c>
      <c r="J13" s="1"/>
      <c r="K13" s="12">
        <f>K12</f>
        <v>16</v>
      </c>
      <c r="L13" s="2">
        <f t="shared" si="1"/>
        <v>-1.6E-2</v>
      </c>
      <c r="M13" s="1">
        <f t="shared" si="4"/>
        <v>744.29752750669786</v>
      </c>
      <c r="N13" s="2">
        <f t="shared" si="5"/>
        <v>-5.1225417272567027E-2</v>
      </c>
      <c r="O13" s="12">
        <v>10</v>
      </c>
      <c r="P13" s="12">
        <f>P12</f>
        <v>-0.04</v>
      </c>
      <c r="Q13" s="6">
        <f t="shared" si="2"/>
        <v>743.89752750669788</v>
      </c>
      <c r="R13" s="49"/>
      <c r="S13" s="54">
        <f t="shared" si="13"/>
        <v>0</v>
      </c>
      <c r="T13" s="55">
        <f t="shared" si="6"/>
        <v>2.0695523915626214E-2</v>
      </c>
      <c r="V13" s="44">
        <f t="shared" si="9"/>
        <v>4.6955239156262138E-3</v>
      </c>
      <c r="W13" s="44">
        <v>-1.6E-2</v>
      </c>
    </row>
    <row r="14" spans="1:25" s="43" customFormat="1">
      <c r="A14" s="95">
        <v>22871.67</v>
      </c>
      <c r="B14" s="5">
        <v>301750</v>
      </c>
      <c r="C14" s="1">
        <v>743.27</v>
      </c>
      <c r="D14" s="2">
        <f t="shared" si="8"/>
        <v>3.3014553465967461E-4</v>
      </c>
      <c r="E14" s="52">
        <v>8.76</v>
      </c>
      <c r="F14" s="53">
        <f>D14</f>
        <v>3.3014553465967461E-4</v>
      </c>
      <c r="G14" s="53">
        <v>0</v>
      </c>
      <c r="H14" s="53">
        <f>F14</f>
        <v>3.3014553465967461E-4</v>
      </c>
      <c r="I14" s="1">
        <f t="shared" si="12"/>
        <v>743.27289207488366</v>
      </c>
      <c r="J14" s="1"/>
      <c r="K14" s="12">
        <v>16</v>
      </c>
      <c r="L14" s="2">
        <f t="shared" si="1"/>
        <v>-1.6E-2</v>
      </c>
      <c r="M14" s="1">
        <f t="shared" si="4"/>
        <v>743.01689207488369</v>
      </c>
      <c r="N14" s="2">
        <f t="shared" si="5"/>
        <v>-4.9130945342449536E-2</v>
      </c>
      <c r="O14" s="12">
        <v>10</v>
      </c>
      <c r="P14" s="12">
        <f>P13</f>
        <v>-0.04</v>
      </c>
      <c r="Q14" s="6">
        <f t="shared" si="2"/>
        <v>742.61689207488371</v>
      </c>
      <c r="R14" s="49"/>
      <c r="S14" s="54">
        <f t="shared" si="13"/>
        <v>0</v>
      </c>
      <c r="T14" s="55">
        <f t="shared" si="6"/>
        <v>1.6330145534659675E-2</v>
      </c>
      <c r="V14" s="44">
        <f t="shared" si="9"/>
        <v>3.3014553465967461E-4</v>
      </c>
      <c r="W14" s="44">
        <f>W13</f>
        <v>-1.6E-2</v>
      </c>
    </row>
    <row r="15" spans="1:25" s="43" customFormat="1">
      <c r="A15" s="95">
        <v>22869.77</v>
      </c>
      <c r="B15" s="5">
        <v>301751.89070400002</v>
      </c>
      <c r="C15" s="1">
        <v>743.18</v>
      </c>
      <c r="D15" s="2">
        <v>0</v>
      </c>
      <c r="E15" s="52">
        <v>8.76</v>
      </c>
      <c r="F15" s="53">
        <f>D15</f>
        <v>0</v>
      </c>
      <c r="G15" s="53">
        <v>0</v>
      </c>
      <c r="H15" s="53">
        <f>F15</f>
        <v>0</v>
      </c>
      <c r="I15" s="1">
        <f>C15+(E15*F15)+(G15*H15)</f>
        <v>743.18</v>
      </c>
      <c r="J15" s="1"/>
      <c r="K15" s="12">
        <v>16</v>
      </c>
      <c r="L15" s="2">
        <f t="shared" si="1"/>
        <v>-1.6E-2</v>
      </c>
      <c r="M15" s="1">
        <f t="shared" si="4"/>
        <v>742.92399999999998</v>
      </c>
      <c r="N15" s="2">
        <f t="shared" si="5"/>
        <v>2.4620359404102709E-3</v>
      </c>
      <c r="O15" s="12"/>
      <c r="P15" s="12"/>
      <c r="Q15" s="6"/>
      <c r="R15" s="49"/>
      <c r="S15" s="54">
        <f t="shared" si="13"/>
        <v>0</v>
      </c>
      <c r="T15" s="55">
        <f t="shared" si="6"/>
        <v>1.6E-2</v>
      </c>
      <c r="V15" s="44">
        <f t="shared" si="9"/>
        <v>0</v>
      </c>
      <c r="W15" s="44">
        <f>W14</f>
        <v>-1.6E-2</v>
      </c>
    </row>
    <row r="16" spans="1:25" s="43" customFormat="1">
      <c r="A16" s="96"/>
      <c r="B16" s="5"/>
      <c r="C16" s="1"/>
      <c r="D16" s="2"/>
      <c r="E16" s="52"/>
      <c r="F16" s="53"/>
      <c r="G16" s="53"/>
      <c r="H16" s="53"/>
      <c r="I16" s="1"/>
      <c r="J16" s="1"/>
      <c r="K16" s="12"/>
      <c r="L16" s="2"/>
      <c r="M16" s="1"/>
      <c r="N16" s="1"/>
      <c r="O16" s="12"/>
      <c r="P16" s="12"/>
      <c r="Q16" s="6"/>
      <c r="R16" s="49"/>
      <c r="S16" s="54"/>
      <c r="T16" s="55"/>
      <c r="V16" s="43" t="s">
        <v>39</v>
      </c>
      <c r="W16" s="43" t="s">
        <v>39</v>
      </c>
      <c r="X16" s="43" t="s">
        <v>39</v>
      </c>
    </row>
    <row r="17" spans="1:24" s="43" customFormat="1" ht="15.75" thickBot="1">
      <c r="A17" s="97"/>
      <c r="B17" s="5"/>
      <c r="C17" s="1"/>
      <c r="D17" s="2"/>
      <c r="E17" s="52"/>
      <c r="F17" s="52"/>
      <c r="G17" s="52"/>
      <c r="H17" s="52"/>
      <c r="I17" s="1"/>
      <c r="J17" s="1"/>
      <c r="K17" s="12"/>
      <c r="L17" s="2"/>
      <c r="M17" s="1"/>
      <c r="N17" s="1"/>
      <c r="O17" s="12"/>
      <c r="P17" s="12"/>
      <c r="Q17" s="6"/>
      <c r="R17" s="49"/>
      <c r="S17" s="54"/>
      <c r="T17" s="55"/>
      <c r="U17" s="101">
        <v>22301.48</v>
      </c>
      <c r="V17" s="102">
        <f>(0.037-0.016)/(22413.48-22301.48)*-1</f>
        <v>-1.8749999999999998E-4</v>
      </c>
      <c r="W17" s="102">
        <f>(0.037-0.016)/(22564.77-22676.77)</f>
        <v>-1.8749999999999998E-4</v>
      </c>
      <c r="X17" s="102">
        <f>(-0.016)/(22869.71-22784.44)</f>
        <v>-1.8763926351588974E-4</v>
      </c>
    </row>
    <row r="18" spans="1:24" s="43" customFormat="1">
      <c r="B18" s="93" t="s">
        <v>33</v>
      </c>
      <c r="C18" s="56"/>
      <c r="D18" s="58"/>
      <c r="E18" s="52"/>
      <c r="F18" s="52"/>
      <c r="G18" s="52"/>
      <c r="H18" s="52"/>
      <c r="I18" s="56"/>
      <c r="J18" s="56"/>
      <c r="K18" s="59"/>
      <c r="L18" s="58"/>
      <c r="M18" s="56"/>
      <c r="N18" s="56"/>
      <c r="O18" s="59"/>
      <c r="P18" s="59"/>
      <c r="Q18" s="60"/>
      <c r="R18" s="49"/>
      <c r="S18" s="54"/>
      <c r="T18" s="55"/>
      <c r="U18" s="102">
        <v>-1.6E-2</v>
      </c>
      <c r="V18" s="43" t="s">
        <v>49</v>
      </c>
      <c r="W18" s="43" t="s">
        <v>49</v>
      </c>
      <c r="X18" s="43" t="s">
        <v>49</v>
      </c>
    </row>
    <row r="19" spans="1:24" s="43" customFormat="1">
      <c r="B19" s="61">
        <v>22347.7</v>
      </c>
      <c r="C19" s="56">
        <v>722.23</v>
      </c>
      <c r="D19" s="58">
        <f>V19</f>
        <v>-2.4666250000000216E-2</v>
      </c>
      <c r="E19" s="52">
        <v>0</v>
      </c>
      <c r="F19" s="53">
        <f>D19</f>
        <v>-2.4666250000000216E-2</v>
      </c>
      <c r="G19" s="53"/>
      <c r="H19" s="53"/>
      <c r="I19" s="56">
        <f t="shared" ref="I19:I22" si="14">C19+(E19*F19)</f>
        <v>722.23</v>
      </c>
      <c r="J19" s="56"/>
      <c r="K19" s="59">
        <v>14.28</v>
      </c>
      <c r="L19" s="58">
        <f>F19</f>
        <v>-2.4666250000000216E-2</v>
      </c>
      <c r="M19" s="56">
        <f t="shared" ref="M19:M22" si="15">C19+(E19*F19)+(K19*L19)</f>
        <v>721.87776595000003</v>
      </c>
      <c r="N19" s="56"/>
      <c r="O19" s="59">
        <v>8.06</v>
      </c>
      <c r="P19" s="59">
        <v>-0.04</v>
      </c>
      <c r="Q19" s="60">
        <f t="shared" ref="Q19:Q22" si="16">M19+(O19*P19)</f>
        <v>721.55536595000001</v>
      </c>
      <c r="R19" s="49"/>
      <c r="S19" s="54">
        <f t="shared" ref="S19:S22" si="17">F19-D19</f>
        <v>0</v>
      </c>
      <c r="T19" s="55">
        <f t="shared" ref="T19:T21" si="18">F19-L19</f>
        <v>0</v>
      </c>
      <c r="V19" s="44">
        <f>$U$18+(B19-$U$17)*$V$17</f>
        <v>-2.4666250000000216E-2</v>
      </c>
    </row>
    <row r="20" spans="1:24" s="43" customFormat="1">
      <c r="B20" s="61">
        <v>22350</v>
      </c>
      <c r="C20" s="56">
        <v>722.35</v>
      </c>
      <c r="D20" s="58">
        <f>V20</f>
        <v>-2.5097500000000082E-2</v>
      </c>
      <c r="E20" s="52">
        <v>0</v>
      </c>
      <c r="F20" s="53">
        <f t="shared" ref="F20:F22" si="19">D20</f>
        <v>-2.5097500000000082E-2</v>
      </c>
      <c r="G20" s="53"/>
      <c r="H20" s="53"/>
      <c r="I20" s="56">
        <f t="shared" si="14"/>
        <v>722.35</v>
      </c>
      <c r="J20" s="56"/>
      <c r="K20" s="59">
        <v>14.33</v>
      </c>
      <c r="L20" s="58">
        <f t="shared" ref="L20:L22" si="20">F20</f>
        <v>-2.5097500000000082E-2</v>
      </c>
      <c r="M20" s="56">
        <f t="shared" si="15"/>
        <v>721.99035282500006</v>
      </c>
      <c r="N20" s="56"/>
      <c r="O20" s="59">
        <v>8</v>
      </c>
      <c r="P20" s="59">
        <v>-0.04</v>
      </c>
      <c r="Q20" s="60">
        <f t="shared" si="16"/>
        <v>721.67035282500001</v>
      </c>
      <c r="R20" s="49"/>
      <c r="S20" s="54">
        <f t="shared" si="17"/>
        <v>0</v>
      </c>
      <c r="T20" s="55">
        <f t="shared" si="18"/>
        <v>0</v>
      </c>
      <c r="V20" s="44">
        <f>$U$18+(B20-$U$17)*$V$17</f>
        <v>-2.5097500000000082E-2</v>
      </c>
    </row>
    <row r="21" spans="1:24" s="43" customFormat="1">
      <c r="B21" s="61">
        <v>22375</v>
      </c>
      <c r="C21" s="56">
        <v>722.89</v>
      </c>
      <c r="D21" s="58">
        <f t="shared" ref="D21:D28" si="21">V21</f>
        <v>-2.9785000000000082E-2</v>
      </c>
      <c r="E21" s="52">
        <v>0</v>
      </c>
      <c r="F21" s="53">
        <f t="shared" si="19"/>
        <v>-2.9785000000000082E-2</v>
      </c>
      <c r="G21" s="53"/>
      <c r="H21" s="53"/>
      <c r="I21" s="56">
        <f t="shared" si="14"/>
        <v>722.89</v>
      </c>
      <c r="J21" s="56"/>
      <c r="K21" s="59">
        <v>14.83</v>
      </c>
      <c r="L21" s="58">
        <f t="shared" si="20"/>
        <v>-2.9785000000000082E-2</v>
      </c>
      <c r="M21" s="56">
        <f t="shared" si="15"/>
        <v>722.44828844999995</v>
      </c>
      <c r="N21" s="56"/>
      <c r="O21" s="59">
        <v>8</v>
      </c>
      <c r="P21" s="59">
        <v>-0.04</v>
      </c>
      <c r="Q21" s="60">
        <f t="shared" si="16"/>
        <v>722.1282884499999</v>
      </c>
      <c r="R21" s="49"/>
      <c r="S21" s="54">
        <f t="shared" si="17"/>
        <v>0</v>
      </c>
      <c r="T21" s="55">
        <f t="shared" si="18"/>
        <v>0</v>
      </c>
      <c r="V21" s="44">
        <f>$U$18+(B21-$U$17)*$V$17</f>
        <v>-2.9785000000000082E-2</v>
      </c>
    </row>
    <row r="22" spans="1:24" s="43" customFormat="1">
      <c r="B22" s="61">
        <v>22400</v>
      </c>
      <c r="C22" s="56">
        <v>723.49</v>
      </c>
      <c r="D22" s="58">
        <f t="shared" si="21"/>
        <v>-3.4472500000000079E-2</v>
      </c>
      <c r="E22" s="52">
        <v>0</v>
      </c>
      <c r="F22" s="53">
        <f t="shared" si="19"/>
        <v>-3.4472500000000079E-2</v>
      </c>
      <c r="G22" s="53"/>
      <c r="H22" s="53"/>
      <c r="I22" s="56">
        <f t="shared" si="14"/>
        <v>723.49</v>
      </c>
      <c r="J22" s="56"/>
      <c r="K22" s="59">
        <v>15.33</v>
      </c>
      <c r="L22" s="58">
        <f t="shared" si="20"/>
        <v>-3.4472500000000079E-2</v>
      </c>
      <c r="M22" s="56">
        <f t="shared" si="15"/>
        <v>722.96153657499997</v>
      </c>
      <c r="N22" s="56"/>
      <c r="O22" s="59">
        <v>8</v>
      </c>
      <c r="P22" s="59">
        <v>-0.04</v>
      </c>
      <c r="Q22" s="60">
        <f t="shared" si="16"/>
        <v>722.64153657499992</v>
      </c>
      <c r="R22" s="49"/>
      <c r="S22" s="54">
        <f t="shared" si="17"/>
        <v>0</v>
      </c>
      <c r="T22" s="55">
        <f>F22-L22</f>
        <v>0</v>
      </c>
      <c r="V22" s="44">
        <f>$U$18+(B22-$U$17)*$V$17</f>
        <v>-3.4472500000000079E-2</v>
      </c>
    </row>
    <row r="23" spans="1:24" s="43" customFormat="1">
      <c r="B23" s="61">
        <v>22425</v>
      </c>
      <c r="C23" s="56">
        <v>724.14</v>
      </c>
      <c r="D23" s="58">
        <f t="shared" si="21"/>
        <v>-3.6999999999999998E-2</v>
      </c>
      <c r="E23" s="52">
        <v>0</v>
      </c>
      <c r="F23" s="53">
        <f>D23</f>
        <v>-3.6999999999999998E-2</v>
      </c>
      <c r="G23" s="53"/>
      <c r="H23" s="53"/>
      <c r="I23" s="56">
        <f t="shared" ref="I23:I41" si="22">C23+(E23*F23)</f>
        <v>724.14</v>
      </c>
      <c r="J23" s="56"/>
      <c r="K23" s="59">
        <v>15.83</v>
      </c>
      <c r="L23" s="58">
        <f>F23</f>
        <v>-3.6999999999999998E-2</v>
      </c>
      <c r="M23" s="56">
        <f t="shared" ref="M23:M41" si="23">C23+(E23*F23)+(K23*L23)</f>
        <v>723.55429000000004</v>
      </c>
      <c r="N23" s="56"/>
      <c r="O23" s="59">
        <v>8.06</v>
      </c>
      <c r="P23" s="59">
        <v>-0.04</v>
      </c>
      <c r="Q23" s="60">
        <f t="shared" si="2"/>
        <v>723.23189000000002</v>
      </c>
      <c r="R23" s="49"/>
      <c r="S23" s="54">
        <f t="shared" si="13"/>
        <v>0</v>
      </c>
      <c r="T23" s="55">
        <f t="shared" si="6"/>
        <v>0</v>
      </c>
      <c r="V23" s="100">
        <v>-3.6999999999999998E-2</v>
      </c>
    </row>
    <row r="24" spans="1:24" s="43" customFormat="1">
      <c r="B24" s="61">
        <v>22450</v>
      </c>
      <c r="C24" s="56">
        <v>724.84</v>
      </c>
      <c r="D24" s="58">
        <f t="shared" si="21"/>
        <v>-3.6999999999999998E-2</v>
      </c>
      <c r="E24" s="52">
        <v>0.33329999999999999</v>
      </c>
      <c r="F24" s="53">
        <f t="shared" ref="F24:F41" si="24">D24</f>
        <v>-3.6999999999999998E-2</v>
      </c>
      <c r="G24" s="53"/>
      <c r="H24" s="53"/>
      <c r="I24" s="56">
        <f t="shared" si="22"/>
        <v>724.82766790000005</v>
      </c>
      <c r="J24" s="56"/>
      <c r="K24" s="59">
        <v>16</v>
      </c>
      <c r="L24" s="58">
        <f t="shared" ref="L24:L37" si="25">F24</f>
        <v>-3.6999999999999998E-2</v>
      </c>
      <c r="M24" s="56">
        <f t="shared" si="23"/>
        <v>724.23566790000007</v>
      </c>
      <c r="N24" s="56"/>
      <c r="O24" s="59">
        <v>8</v>
      </c>
      <c r="P24" s="59">
        <v>-0.04</v>
      </c>
      <c r="Q24" s="60">
        <f t="shared" si="2"/>
        <v>723.91566790000002</v>
      </c>
      <c r="R24" s="49"/>
      <c r="S24" s="54">
        <f t="shared" si="13"/>
        <v>0</v>
      </c>
      <c r="T24" s="55">
        <f t="shared" si="6"/>
        <v>0</v>
      </c>
      <c r="V24" s="100">
        <f>V23</f>
        <v>-3.6999999999999998E-2</v>
      </c>
    </row>
    <row r="25" spans="1:24" s="43" customFormat="1">
      <c r="B25" s="61">
        <f t="shared" si="7"/>
        <v>22475</v>
      </c>
      <c r="C25" s="56">
        <v>725.59</v>
      </c>
      <c r="D25" s="58">
        <f t="shared" si="21"/>
        <v>-3.6999999999999998E-2</v>
      </c>
      <c r="E25" s="52">
        <v>0.83330000000000004</v>
      </c>
      <c r="F25" s="53">
        <f t="shared" si="24"/>
        <v>-3.6999999999999998E-2</v>
      </c>
      <c r="G25" s="53"/>
      <c r="H25" s="53"/>
      <c r="I25" s="56">
        <f t="shared" si="22"/>
        <v>725.55916790000003</v>
      </c>
      <c r="J25" s="56"/>
      <c r="K25" s="59">
        <v>16</v>
      </c>
      <c r="L25" s="58">
        <f t="shared" si="25"/>
        <v>-3.6999999999999998E-2</v>
      </c>
      <c r="M25" s="56">
        <f t="shared" si="23"/>
        <v>724.96716790000005</v>
      </c>
      <c r="N25" s="56"/>
      <c r="O25" s="59">
        <v>8</v>
      </c>
      <c r="P25" s="59">
        <v>-0.04</v>
      </c>
      <c r="Q25" s="60">
        <f t="shared" si="2"/>
        <v>724.6471679</v>
      </c>
      <c r="R25" s="49"/>
      <c r="S25" s="54">
        <f t="shared" si="13"/>
        <v>0</v>
      </c>
      <c r="T25" s="55">
        <f t="shared" si="6"/>
        <v>0</v>
      </c>
      <c r="V25" s="100">
        <f t="shared" ref="V25:V28" si="26">V24</f>
        <v>-3.6999999999999998E-2</v>
      </c>
    </row>
    <row r="26" spans="1:24" s="43" customFormat="1">
      <c r="B26" s="61">
        <f t="shared" si="7"/>
        <v>22500</v>
      </c>
      <c r="C26" s="56">
        <v>726.39</v>
      </c>
      <c r="D26" s="58">
        <f t="shared" si="21"/>
        <v>-3.6999999999999998E-2</v>
      </c>
      <c r="E26" s="52">
        <v>1.32</v>
      </c>
      <c r="F26" s="53">
        <f t="shared" si="24"/>
        <v>-3.6999999999999998E-2</v>
      </c>
      <c r="G26" s="53"/>
      <c r="H26" s="53"/>
      <c r="I26" s="56">
        <f t="shared" si="22"/>
        <v>726.34115999999995</v>
      </c>
      <c r="J26" s="56"/>
      <c r="K26" s="59">
        <v>16</v>
      </c>
      <c r="L26" s="58">
        <f t="shared" si="25"/>
        <v>-3.6999999999999998E-2</v>
      </c>
      <c r="M26" s="56">
        <f t="shared" si="23"/>
        <v>725.74915999999996</v>
      </c>
      <c r="N26" s="56"/>
      <c r="O26" s="59">
        <v>8</v>
      </c>
      <c r="P26" s="59">
        <v>-0.04</v>
      </c>
      <c r="Q26" s="60">
        <f t="shared" si="2"/>
        <v>725.42915999999991</v>
      </c>
      <c r="R26" s="49"/>
      <c r="S26" s="54">
        <f t="shared" si="13"/>
        <v>0</v>
      </c>
      <c r="T26" s="55">
        <f>F26-L26</f>
        <v>0</v>
      </c>
      <c r="V26" s="100">
        <f t="shared" si="26"/>
        <v>-3.6999999999999998E-2</v>
      </c>
    </row>
    <row r="27" spans="1:24" s="43" customFormat="1">
      <c r="B27" s="61">
        <f t="shared" si="7"/>
        <v>22525</v>
      </c>
      <c r="C27" s="56">
        <v>727.24</v>
      </c>
      <c r="D27" s="58">
        <f t="shared" si="21"/>
        <v>-3.6999999999999998E-2</v>
      </c>
      <c r="E27" s="52">
        <v>1.82</v>
      </c>
      <c r="F27" s="53">
        <f t="shared" si="24"/>
        <v>-3.6999999999999998E-2</v>
      </c>
      <c r="G27" s="53"/>
      <c r="H27" s="53"/>
      <c r="I27" s="56">
        <f t="shared" si="22"/>
        <v>727.17266000000006</v>
      </c>
      <c r="J27" s="56"/>
      <c r="K27" s="59">
        <v>16</v>
      </c>
      <c r="L27" s="58">
        <f t="shared" si="25"/>
        <v>-3.6999999999999998E-2</v>
      </c>
      <c r="M27" s="56">
        <f t="shared" si="23"/>
        <v>726.58066000000008</v>
      </c>
      <c r="N27" s="56"/>
      <c r="O27" s="59">
        <v>8</v>
      </c>
      <c r="P27" s="59">
        <v>-0.04</v>
      </c>
      <c r="Q27" s="60">
        <f t="shared" si="2"/>
        <v>726.26066000000003</v>
      </c>
      <c r="R27" s="49"/>
      <c r="S27" s="54">
        <f t="shared" si="13"/>
        <v>0</v>
      </c>
      <c r="T27" s="55">
        <f t="shared" si="6"/>
        <v>0</v>
      </c>
      <c r="U27" s="101">
        <v>22564.77</v>
      </c>
      <c r="V27" s="100">
        <f t="shared" si="26"/>
        <v>-3.6999999999999998E-2</v>
      </c>
    </row>
    <row r="28" spans="1:24" s="43" customFormat="1" ht="14.25" customHeight="1">
      <c r="B28" s="61">
        <f t="shared" si="7"/>
        <v>22550</v>
      </c>
      <c r="C28" s="56">
        <v>728.15</v>
      </c>
      <c r="D28" s="58">
        <f t="shared" si="21"/>
        <v>-3.6999999999999998E-2</v>
      </c>
      <c r="E28" s="52">
        <v>2.3199999999999998</v>
      </c>
      <c r="F28" s="53">
        <f t="shared" si="24"/>
        <v>-3.6999999999999998E-2</v>
      </c>
      <c r="G28" s="53"/>
      <c r="H28" s="53"/>
      <c r="I28" s="56">
        <f t="shared" si="22"/>
        <v>728.06416000000002</v>
      </c>
      <c r="J28" s="56"/>
      <c r="K28" s="59">
        <v>16</v>
      </c>
      <c r="L28" s="58">
        <f t="shared" si="25"/>
        <v>-3.6999999999999998E-2</v>
      </c>
      <c r="M28" s="56">
        <f t="shared" si="23"/>
        <v>727.47216000000003</v>
      </c>
      <c r="N28" s="56"/>
      <c r="O28" s="59">
        <v>8</v>
      </c>
      <c r="P28" s="59">
        <v>-0.04</v>
      </c>
      <c r="Q28" s="60">
        <f t="shared" si="2"/>
        <v>727.15215999999998</v>
      </c>
      <c r="R28" s="49"/>
      <c r="S28" s="54">
        <f t="shared" si="13"/>
        <v>0</v>
      </c>
      <c r="T28" s="55">
        <f t="shared" si="6"/>
        <v>0</v>
      </c>
      <c r="U28" s="102">
        <v>-3.6999999999999998E-2</v>
      </c>
      <c r="V28" s="100">
        <f t="shared" si="26"/>
        <v>-3.6999999999999998E-2</v>
      </c>
    </row>
    <row r="29" spans="1:24" s="43" customFormat="1">
      <c r="B29" s="61">
        <f t="shared" si="7"/>
        <v>22575</v>
      </c>
      <c r="C29" s="56">
        <v>729.11</v>
      </c>
      <c r="D29" s="58">
        <f>W29</f>
        <v>-3.5081875000000082E-2</v>
      </c>
      <c r="E29" s="52">
        <v>2.82</v>
      </c>
      <c r="F29" s="53">
        <f t="shared" si="24"/>
        <v>-3.5081875000000082E-2</v>
      </c>
      <c r="G29" s="53"/>
      <c r="H29" s="53"/>
      <c r="I29" s="56">
        <f t="shared" si="22"/>
        <v>729.01106911249997</v>
      </c>
      <c r="J29" s="56"/>
      <c r="K29" s="59">
        <v>16</v>
      </c>
      <c r="L29" s="58">
        <f t="shared" si="25"/>
        <v>-3.5081875000000082E-2</v>
      </c>
      <c r="M29" s="56">
        <f t="shared" si="23"/>
        <v>728.44975911249992</v>
      </c>
      <c r="N29" s="56"/>
      <c r="O29" s="59">
        <v>8</v>
      </c>
      <c r="P29" s="59">
        <v>-0.04</v>
      </c>
      <c r="Q29" s="60">
        <f t="shared" si="2"/>
        <v>728.12975911249987</v>
      </c>
      <c r="R29" s="49"/>
      <c r="S29" s="54">
        <f t="shared" si="13"/>
        <v>0</v>
      </c>
      <c r="T29" s="55">
        <f t="shared" si="6"/>
        <v>0</v>
      </c>
      <c r="W29" s="44">
        <f>$U$28-(B29-$U$27)*$W$17</f>
        <v>-3.5081875000000082E-2</v>
      </c>
    </row>
    <row r="30" spans="1:24" s="43" customFormat="1">
      <c r="B30" s="61">
        <f t="shared" si="7"/>
        <v>22600</v>
      </c>
      <c r="C30" s="56">
        <v>730.11</v>
      </c>
      <c r="D30" s="58">
        <f t="shared" ref="D30:D36" si="27">W30</f>
        <v>-3.0394375000000081E-2</v>
      </c>
      <c r="E30" s="52">
        <v>3.32</v>
      </c>
      <c r="F30" s="53">
        <f t="shared" si="24"/>
        <v>-3.0394375000000081E-2</v>
      </c>
      <c r="G30" s="53"/>
      <c r="H30" s="53"/>
      <c r="I30" s="56">
        <f t="shared" si="22"/>
        <v>730.00909067500004</v>
      </c>
      <c r="J30" s="56"/>
      <c r="K30" s="59">
        <v>16</v>
      </c>
      <c r="L30" s="58">
        <f t="shared" si="25"/>
        <v>-3.0394375000000081E-2</v>
      </c>
      <c r="M30" s="56">
        <f t="shared" si="23"/>
        <v>729.52278067500004</v>
      </c>
      <c r="N30" s="56"/>
      <c r="O30" s="59">
        <v>8</v>
      </c>
      <c r="P30" s="59">
        <v>-0.04</v>
      </c>
      <c r="Q30" s="60">
        <f t="shared" si="2"/>
        <v>729.20278067499999</v>
      </c>
      <c r="R30" s="49"/>
      <c r="S30" s="54">
        <f t="shared" si="13"/>
        <v>0</v>
      </c>
      <c r="T30" s="55">
        <f t="shared" si="6"/>
        <v>0</v>
      </c>
      <c r="W30" s="44">
        <f t="shared" ref="W30:W33" si="28">$U$28-(B30-$U$27)*$W$17</f>
        <v>-3.0394375000000081E-2</v>
      </c>
    </row>
    <row r="31" spans="1:24" s="43" customFormat="1">
      <c r="B31" s="61">
        <f t="shared" si="7"/>
        <v>22625</v>
      </c>
      <c r="C31" s="56">
        <v>731.17</v>
      </c>
      <c r="D31" s="58">
        <f t="shared" si="27"/>
        <v>-2.570687500000008E-2</v>
      </c>
      <c r="E31" s="52">
        <v>3.82</v>
      </c>
      <c r="F31" s="53">
        <f t="shared" si="24"/>
        <v>-2.570687500000008E-2</v>
      </c>
      <c r="G31" s="53"/>
      <c r="H31" s="53"/>
      <c r="I31" s="56">
        <f t="shared" si="22"/>
        <v>731.07179973749999</v>
      </c>
      <c r="J31" s="56"/>
      <c r="K31" s="59">
        <v>16</v>
      </c>
      <c r="L31" s="58">
        <f t="shared" si="25"/>
        <v>-2.570687500000008E-2</v>
      </c>
      <c r="M31" s="56">
        <f t="shared" si="23"/>
        <v>730.66048973750003</v>
      </c>
      <c r="N31" s="56"/>
      <c r="O31" s="59">
        <v>8</v>
      </c>
      <c r="P31" s="59">
        <v>-0.04</v>
      </c>
      <c r="Q31" s="60">
        <f t="shared" si="2"/>
        <v>730.34048973749998</v>
      </c>
      <c r="R31" s="49"/>
      <c r="S31" s="54">
        <f t="shared" si="13"/>
        <v>0</v>
      </c>
      <c r="T31" s="55">
        <f t="shared" si="6"/>
        <v>0</v>
      </c>
      <c r="W31" s="44">
        <f t="shared" si="28"/>
        <v>-2.570687500000008E-2</v>
      </c>
    </row>
    <row r="32" spans="1:24" s="43" customFormat="1" ht="15.75" customHeight="1">
      <c r="B32" s="61">
        <f t="shared" si="7"/>
        <v>22650</v>
      </c>
      <c r="C32" s="56">
        <v>732.29</v>
      </c>
      <c r="D32" s="58">
        <f t="shared" si="27"/>
        <v>-2.1019375000000083E-2</v>
      </c>
      <c r="E32" s="52">
        <v>4.33</v>
      </c>
      <c r="F32" s="53">
        <f t="shared" si="24"/>
        <v>-2.1019375000000083E-2</v>
      </c>
      <c r="G32" s="53"/>
      <c r="H32" s="53"/>
      <c r="I32" s="56">
        <f t="shared" si="22"/>
        <v>732.19898610625</v>
      </c>
      <c r="J32" s="56"/>
      <c r="K32" s="59">
        <v>16</v>
      </c>
      <c r="L32" s="58">
        <f t="shared" si="25"/>
        <v>-2.1019375000000083E-2</v>
      </c>
      <c r="M32" s="56">
        <f t="shared" si="23"/>
        <v>731.86267610624998</v>
      </c>
      <c r="N32" s="56"/>
      <c r="O32" s="59">
        <v>8</v>
      </c>
      <c r="P32" s="59">
        <v>-0.04</v>
      </c>
      <c r="Q32" s="60">
        <f t="shared" si="2"/>
        <v>731.54267610624993</v>
      </c>
      <c r="R32" s="49"/>
      <c r="S32" s="54">
        <f t="shared" si="13"/>
        <v>0</v>
      </c>
      <c r="T32" s="55">
        <f t="shared" si="6"/>
        <v>0</v>
      </c>
      <c r="W32" s="44">
        <f t="shared" si="28"/>
        <v>-2.1019375000000083E-2</v>
      </c>
    </row>
    <row r="33" spans="2:24" s="43" customFormat="1">
      <c r="B33" s="61">
        <f t="shared" si="7"/>
        <v>22675</v>
      </c>
      <c r="C33" s="56">
        <v>733.45</v>
      </c>
      <c r="D33" s="58">
        <f t="shared" si="27"/>
        <v>-1.6331875000000082E-2</v>
      </c>
      <c r="E33" s="52">
        <v>4.82</v>
      </c>
      <c r="F33" s="53">
        <f t="shared" si="24"/>
        <v>-1.6331875000000082E-2</v>
      </c>
      <c r="G33" s="53"/>
      <c r="H33" s="53"/>
      <c r="I33" s="56">
        <f t="shared" si="22"/>
        <v>733.3712803625001</v>
      </c>
      <c r="J33" s="56"/>
      <c r="K33" s="59">
        <v>16</v>
      </c>
      <c r="L33" s="58">
        <f t="shared" si="25"/>
        <v>-1.6331875000000082E-2</v>
      </c>
      <c r="M33" s="56">
        <f t="shared" si="23"/>
        <v>733.10997036250012</v>
      </c>
      <c r="N33" s="56"/>
      <c r="O33" s="59">
        <v>8</v>
      </c>
      <c r="P33" s="59">
        <v>-0.04</v>
      </c>
      <c r="Q33" s="60">
        <f t="shared" si="2"/>
        <v>732.78997036250007</v>
      </c>
      <c r="R33" s="49"/>
      <c r="S33" s="54">
        <f t="shared" si="13"/>
        <v>0</v>
      </c>
      <c r="T33" s="55">
        <f t="shared" si="6"/>
        <v>0</v>
      </c>
      <c r="W33" s="44">
        <f t="shared" si="28"/>
        <v>-1.6331875000000082E-2</v>
      </c>
    </row>
    <row r="34" spans="2:24" s="43" customFormat="1">
      <c r="B34" s="61">
        <f t="shared" si="7"/>
        <v>22700</v>
      </c>
      <c r="C34" s="56">
        <v>734.66</v>
      </c>
      <c r="D34" s="58">
        <f t="shared" si="27"/>
        <v>-1.6E-2</v>
      </c>
      <c r="E34" s="52">
        <v>5.32</v>
      </c>
      <c r="F34" s="53">
        <f t="shared" si="24"/>
        <v>-1.6E-2</v>
      </c>
      <c r="G34" s="53"/>
      <c r="H34" s="53"/>
      <c r="I34" s="56">
        <f t="shared" si="22"/>
        <v>734.57488000000001</v>
      </c>
      <c r="J34" s="56"/>
      <c r="K34" s="59">
        <v>16</v>
      </c>
      <c r="L34" s="58">
        <f t="shared" si="25"/>
        <v>-1.6E-2</v>
      </c>
      <c r="M34" s="56">
        <f t="shared" si="23"/>
        <v>734.31888000000004</v>
      </c>
      <c r="N34" s="56"/>
      <c r="O34" s="59">
        <v>8</v>
      </c>
      <c r="P34" s="59">
        <v>-0.04</v>
      </c>
      <c r="Q34" s="60">
        <f t="shared" si="2"/>
        <v>733.99887999999999</v>
      </c>
      <c r="R34" s="49"/>
      <c r="S34" s="54">
        <f t="shared" si="13"/>
        <v>0</v>
      </c>
      <c r="T34" s="55">
        <f t="shared" si="6"/>
        <v>0</v>
      </c>
      <c r="W34" s="100">
        <v>-1.6E-2</v>
      </c>
    </row>
    <row r="35" spans="2:24" s="43" customFormat="1">
      <c r="B35" s="61">
        <f t="shared" si="7"/>
        <v>22725</v>
      </c>
      <c r="C35" s="56">
        <v>735.91</v>
      </c>
      <c r="D35" s="58">
        <f t="shared" si="27"/>
        <v>-1.6E-2</v>
      </c>
      <c r="E35" s="52">
        <v>5.82</v>
      </c>
      <c r="F35" s="53">
        <f t="shared" si="24"/>
        <v>-1.6E-2</v>
      </c>
      <c r="G35" s="53"/>
      <c r="H35" s="53"/>
      <c r="I35" s="56">
        <f t="shared" si="22"/>
        <v>735.81687999999997</v>
      </c>
      <c r="J35" s="56"/>
      <c r="K35" s="59">
        <v>16</v>
      </c>
      <c r="L35" s="58">
        <f t="shared" si="25"/>
        <v>-1.6E-2</v>
      </c>
      <c r="M35" s="56">
        <f t="shared" si="23"/>
        <v>735.56088</v>
      </c>
      <c r="N35" s="56"/>
      <c r="O35" s="59">
        <v>8</v>
      </c>
      <c r="P35" s="59">
        <v>-0.04</v>
      </c>
      <c r="Q35" s="60">
        <f t="shared" si="2"/>
        <v>735.24087999999995</v>
      </c>
      <c r="R35" s="49"/>
      <c r="S35" s="54">
        <f t="shared" si="13"/>
        <v>0</v>
      </c>
      <c r="T35" s="55">
        <f t="shared" si="6"/>
        <v>0</v>
      </c>
      <c r="W35" s="100">
        <v>-1.6E-2</v>
      </c>
    </row>
    <row r="36" spans="2:24" s="43" customFormat="1">
      <c r="B36" s="61">
        <f t="shared" si="7"/>
        <v>22750</v>
      </c>
      <c r="C36" s="56">
        <v>737.16</v>
      </c>
      <c r="D36" s="58">
        <f t="shared" si="27"/>
        <v>-1.6E-2</v>
      </c>
      <c r="E36" s="52">
        <v>6.32</v>
      </c>
      <c r="F36" s="53">
        <f t="shared" si="24"/>
        <v>-1.6E-2</v>
      </c>
      <c r="G36" s="53"/>
      <c r="H36" s="53"/>
      <c r="I36" s="56">
        <f t="shared" si="22"/>
        <v>737.05887999999993</v>
      </c>
      <c r="J36" s="56"/>
      <c r="K36" s="59">
        <v>16</v>
      </c>
      <c r="L36" s="58">
        <f t="shared" si="25"/>
        <v>-1.6E-2</v>
      </c>
      <c r="M36" s="56">
        <f t="shared" si="23"/>
        <v>736.80287999999996</v>
      </c>
      <c r="N36" s="56"/>
      <c r="O36" s="59">
        <v>8</v>
      </c>
      <c r="P36" s="59">
        <v>-0.04</v>
      </c>
      <c r="Q36" s="60">
        <f t="shared" si="2"/>
        <v>736.48287999999991</v>
      </c>
      <c r="R36" s="49"/>
      <c r="S36" s="54">
        <f t="shared" si="13"/>
        <v>0</v>
      </c>
      <c r="T36" s="55">
        <f t="shared" si="6"/>
        <v>0</v>
      </c>
      <c r="W36" s="100">
        <v>-1.6E-2</v>
      </c>
    </row>
    <row r="37" spans="2:24" s="43" customFormat="1">
      <c r="B37" s="61">
        <f t="shared" si="7"/>
        <v>22775</v>
      </c>
      <c r="C37" s="56">
        <v>738.41</v>
      </c>
      <c r="D37" s="58">
        <f>X38</f>
        <v>-1.3080333059692511E-2</v>
      </c>
      <c r="E37" s="52">
        <v>6.82</v>
      </c>
      <c r="F37" s="53">
        <f t="shared" si="24"/>
        <v>-1.3080333059692511E-2</v>
      </c>
      <c r="G37" s="53"/>
      <c r="H37" s="53"/>
      <c r="I37" s="56">
        <f t="shared" si="22"/>
        <v>738.32079212853284</v>
      </c>
      <c r="J37" s="56"/>
      <c r="K37" s="59">
        <v>16</v>
      </c>
      <c r="L37" s="58">
        <f t="shared" si="25"/>
        <v>-1.3080333059692511E-2</v>
      </c>
      <c r="M37" s="56">
        <f t="shared" si="23"/>
        <v>738.1115067995778</v>
      </c>
      <c r="N37" s="56"/>
      <c r="O37" s="59">
        <v>8</v>
      </c>
      <c r="P37" s="59">
        <v>-0.04</v>
      </c>
      <c r="Q37" s="60">
        <f t="shared" si="2"/>
        <v>737.79150679957775</v>
      </c>
      <c r="R37" s="49"/>
      <c r="S37" s="54">
        <f t="shared" si="13"/>
        <v>0</v>
      </c>
      <c r="T37" s="55">
        <f t="shared" si="6"/>
        <v>0</v>
      </c>
      <c r="U37" s="102">
        <v>22784.44</v>
      </c>
      <c r="W37" s="100">
        <v>-1.6E-2</v>
      </c>
    </row>
    <row r="38" spans="2:24" s="43" customFormat="1">
      <c r="B38" s="61">
        <f t="shared" si="7"/>
        <v>22800</v>
      </c>
      <c r="C38" s="56">
        <v>739.66</v>
      </c>
      <c r="D38" s="58">
        <f t="shared" ref="D38:D41" si="29">X39</f>
        <v>-8.3893514717952658E-3</v>
      </c>
      <c r="E38" s="52">
        <v>7.32</v>
      </c>
      <c r="F38" s="53">
        <f t="shared" si="24"/>
        <v>-8.3893514717952658E-3</v>
      </c>
      <c r="G38" s="53"/>
      <c r="H38" s="53"/>
      <c r="I38" s="56">
        <f t="shared" si="22"/>
        <v>739.5985899472264</v>
      </c>
      <c r="J38" s="56"/>
      <c r="K38" s="59">
        <v>16</v>
      </c>
      <c r="L38" s="58">
        <v>-1.6E-2</v>
      </c>
      <c r="M38" s="56">
        <f t="shared" si="23"/>
        <v>739.34258994722643</v>
      </c>
      <c r="N38" s="56"/>
      <c r="O38" s="59">
        <v>8</v>
      </c>
      <c r="P38" s="59">
        <v>-0.04</v>
      </c>
      <c r="Q38" s="60">
        <f t="shared" si="2"/>
        <v>739.02258994722638</v>
      </c>
      <c r="R38" s="49"/>
      <c r="S38" s="54">
        <f t="shared" si="13"/>
        <v>0</v>
      </c>
      <c r="T38" s="55">
        <f t="shared" si="6"/>
        <v>7.6106485282047345E-3</v>
      </c>
      <c r="U38" s="102">
        <v>-1.6E-2</v>
      </c>
      <c r="X38" s="44">
        <f>$U$38-(B38-$U$37)*$X$17</f>
        <v>-1.3080333059692511E-2</v>
      </c>
    </row>
    <row r="39" spans="2:24" s="43" customFormat="1">
      <c r="B39" s="61">
        <f t="shared" si="7"/>
        <v>22825</v>
      </c>
      <c r="C39" s="56">
        <v>740.91</v>
      </c>
      <c r="D39" s="58">
        <f t="shared" si="29"/>
        <v>-3.6983698838980224E-3</v>
      </c>
      <c r="E39" s="52">
        <v>7.82</v>
      </c>
      <c r="F39" s="53">
        <f t="shared" si="24"/>
        <v>-3.6983698838980224E-3</v>
      </c>
      <c r="G39" s="53"/>
      <c r="H39" s="53"/>
      <c r="I39" s="56">
        <f t="shared" si="22"/>
        <v>740.8810787475079</v>
      </c>
      <c r="J39" s="56"/>
      <c r="K39" s="59">
        <v>16</v>
      </c>
      <c r="L39" s="58">
        <f>L38</f>
        <v>-1.6E-2</v>
      </c>
      <c r="M39" s="56">
        <f t="shared" si="23"/>
        <v>740.62507874750793</v>
      </c>
      <c r="N39" s="56"/>
      <c r="O39" s="59">
        <v>8</v>
      </c>
      <c r="P39" s="59">
        <v>-0.04</v>
      </c>
      <c r="Q39" s="60">
        <f t="shared" si="2"/>
        <v>740.30507874750788</v>
      </c>
      <c r="R39" s="49"/>
      <c r="S39" s="54">
        <f t="shared" si="13"/>
        <v>0</v>
      </c>
      <c r="T39" s="55">
        <f t="shared" si="6"/>
        <v>1.2301630116101978E-2</v>
      </c>
      <c r="X39" s="44">
        <f t="shared" ref="X39:X41" si="30">$U$38-(B39-$U$37)*$X$17</f>
        <v>-8.3893514717952658E-3</v>
      </c>
    </row>
    <row r="40" spans="2:24" s="43" customFormat="1">
      <c r="B40" s="61">
        <f t="shared" si="7"/>
        <v>22850</v>
      </c>
      <c r="C40" s="56">
        <v>742.16</v>
      </c>
      <c r="D40" s="58">
        <f t="shared" si="29"/>
        <v>1.1258355811200049E-5</v>
      </c>
      <c r="E40" s="52">
        <v>8.34</v>
      </c>
      <c r="F40" s="53">
        <f t="shared" si="24"/>
        <v>1.1258355811200049E-5</v>
      </c>
      <c r="G40" s="53"/>
      <c r="H40" s="53"/>
      <c r="I40" s="56">
        <f t="shared" si="22"/>
        <v>742.16009389468741</v>
      </c>
      <c r="J40" s="56"/>
      <c r="K40" s="59">
        <v>16</v>
      </c>
      <c r="L40" s="58">
        <f>L39</f>
        <v>-1.6E-2</v>
      </c>
      <c r="M40" s="56">
        <f t="shared" si="23"/>
        <v>741.90409389468743</v>
      </c>
      <c r="N40" s="56"/>
      <c r="O40" s="59">
        <v>8</v>
      </c>
      <c r="P40" s="59">
        <v>-0.04</v>
      </c>
      <c r="Q40" s="60">
        <f t="shared" si="2"/>
        <v>741.58409389468738</v>
      </c>
      <c r="R40" s="49"/>
      <c r="S40" s="54">
        <f t="shared" si="13"/>
        <v>0</v>
      </c>
      <c r="T40" s="55">
        <f t="shared" si="6"/>
        <v>1.60112583558112E-2</v>
      </c>
      <c r="X40" s="44">
        <f t="shared" si="30"/>
        <v>-3.6983698838980224E-3</v>
      </c>
    </row>
    <row r="41" spans="2:24" s="43" customFormat="1">
      <c r="B41" s="57">
        <v>22869.77</v>
      </c>
      <c r="C41" s="56">
        <v>743.18</v>
      </c>
      <c r="D41" s="58">
        <f t="shared" si="29"/>
        <v>0</v>
      </c>
      <c r="E41" s="52">
        <v>8.75</v>
      </c>
      <c r="F41" s="53">
        <f t="shared" si="24"/>
        <v>0</v>
      </c>
      <c r="G41" s="53"/>
      <c r="H41" s="53"/>
      <c r="I41" s="56">
        <f t="shared" si="22"/>
        <v>743.18</v>
      </c>
      <c r="J41" s="56"/>
      <c r="K41" s="59">
        <v>16</v>
      </c>
      <c r="L41" s="58">
        <f>L40</f>
        <v>-1.6E-2</v>
      </c>
      <c r="M41" s="56">
        <f t="shared" si="23"/>
        <v>742.92399999999998</v>
      </c>
      <c r="N41" s="56"/>
      <c r="O41" s="59">
        <v>8.6300000000000008</v>
      </c>
      <c r="P41" s="59">
        <v>-0.04</v>
      </c>
      <c r="Q41" s="60">
        <f t="shared" si="2"/>
        <v>742.5788</v>
      </c>
      <c r="R41" s="49"/>
      <c r="S41" s="28">
        <f>L41-D41</f>
        <v>-1.6E-2</v>
      </c>
      <c r="T41" s="62">
        <v>0</v>
      </c>
      <c r="X41" s="44">
        <f t="shared" si="30"/>
        <v>1.1258355811200049E-5</v>
      </c>
    </row>
    <row r="42" spans="2:24" s="43" customFormat="1">
      <c r="B42" s="63" t="s">
        <v>34</v>
      </c>
      <c r="C42" s="16"/>
      <c r="D42" s="64"/>
      <c r="E42" s="12"/>
      <c r="F42" s="3"/>
      <c r="G42" s="3"/>
      <c r="H42" s="3"/>
      <c r="I42" s="3"/>
      <c r="J42" s="3"/>
      <c r="K42" s="3"/>
      <c r="L42" s="12"/>
      <c r="M42" s="65"/>
      <c r="N42" s="65"/>
      <c r="O42" s="3"/>
      <c r="P42" s="3"/>
      <c r="Q42" s="66"/>
      <c r="R42" s="49"/>
      <c r="S42" s="12"/>
      <c r="T42" s="50"/>
      <c r="V42" s="45"/>
      <c r="W42" s="45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8"/>
  <sheetViews>
    <sheetView workbookViewId="0">
      <selection activeCell="D27" sqref="D27"/>
    </sheetView>
  </sheetViews>
  <sheetFormatPr defaultRowHeight="15"/>
  <cols>
    <col min="1" max="1" width="13.85546875" style="9" customWidth="1"/>
    <col min="2" max="2" width="22.28515625" style="40" customWidth="1"/>
    <col min="3" max="4" width="9.140625" style="9"/>
    <col min="5" max="5" width="14.140625" style="9" customWidth="1"/>
    <col min="6" max="6" width="15.28515625" style="9" customWidth="1"/>
    <col min="7" max="7" width="35.42578125" style="9" customWidth="1"/>
    <col min="8" max="8" width="25.7109375" style="9" customWidth="1"/>
    <col min="9" max="9" width="27.5703125" style="9" customWidth="1"/>
    <col min="10" max="10" width="15.28515625" style="9" customWidth="1"/>
    <col min="11" max="12" width="9.140625" style="9"/>
    <col min="13" max="13" width="25.28515625" style="9" customWidth="1"/>
    <col min="14" max="14" width="11.5703125" style="9" customWidth="1"/>
    <col min="15" max="15" width="11.42578125" style="9" customWidth="1"/>
    <col min="16" max="16" width="12" style="9" customWidth="1"/>
    <col min="17" max="16384" width="9.140625" style="9"/>
  </cols>
  <sheetData>
    <row r="1" spans="1:9">
      <c r="A1" s="67" t="s">
        <v>35</v>
      </c>
      <c r="B1" s="68"/>
      <c r="C1" s="69"/>
      <c r="D1" s="67"/>
      <c r="E1" s="67"/>
    </row>
    <row r="2" spans="1:9" ht="15.75" thickBot="1"/>
    <row r="3" spans="1:9" ht="15.75" thickBot="1">
      <c r="A3" s="70" t="s">
        <v>36</v>
      </c>
      <c r="B3" s="71"/>
      <c r="C3" s="72"/>
      <c r="D3" s="72"/>
      <c r="E3" s="72"/>
      <c r="F3" s="73"/>
      <c r="G3" s="72"/>
      <c r="H3" s="72"/>
      <c r="I3" s="74"/>
    </row>
    <row r="4" spans="1:9">
      <c r="A4" s="5" t="s">
        <v>37</v>
      </c>
      <c r="B4" s="5" t="s">
        <v>37</v>
      </c>
      <c r="C4" s="35" t="s">
        <v>9</v>
      </c>
      <c r="D4" s="75"/>
      <c r="E4" s="76" t="s">
        <v>38</v>
      </c>
      <c r="F4" s="76" t="s">
        <v>39</v>
      </c>
      <c r="G4" s="77" t="s">
        <v>40</v>
      </c>
      <c r="H4" s="76" t="s">
        <v>11</v>
      </c>
      <c r="I4" s="78" t="s">
        <v>15</v>
      </c>
    </row>
    <row r="5" spans="1:9">
      <c r="A5" s="79">
        <v>58866.3</v>
      </c>
      <c r="B5" s="80">
        <f>A5+E5</f>
        <v>58938.3</v>
      </c>
      <c r="C5" s="27">
        <v>1.6E-2</v>
      </c>
      <c r="D5" s="7">
        <v>0.04</v>
      </c>
      <c r="E5" s="81">
        <f>(((0.04-0.016)*12/0.4))*100</f>
        <v>72.000000000000014</v>
      </c>
      <c r="F5" s="81">
        <f>(D5-C5)/E5</f>
        <v>3.3333333333333327E-4</v>
      </c>
      <c r="G5" s="81">
        <v>1174.79</v>
      </c>
      <c r="H5" s="81">
        <v>12</v>
      </c>
      <c r="I5" s="82">
        <f>G5-(H5*C5)</f>
        <v>1174.598</v>
      </c>
    </row>
    <row r="6" spans="1:9">
      <c r="A6" s="79">
        <v>58875</v>
      </c>
      <c r="B6" s="26"/>
      <c r="C6" s="27">
        <f>C5+(A6-A5)*F6</f>
        <v>1.8899999999999029E-2</v>
      </c>
      <c r="D6" s="7"/>
      <c r="E6" s="7"/>
      <c r="F6" s="81">
        <f>F5</f>
        <v>3.3333333333333327E-4</v>
      </c>
      <c r="G6" s="81">
        <v>1175.1500000000001</v>
      </c>
      <c r="H6" s="81">
        <v>12</v>
      </c>
      <c r="I6" s="82">
        <f>G6-(H6*C6)</f>
        <v>1174.9232000000002</v>
      </c>
    </row>
    <row r="7" spans="1:9">
      <c r="A7" s="79">
        <f>A6+25</f>
        <v>58900</v>
      </c>
      <c r="B7" s="26"/>
      <c r="C7" s="27">
        <f t="shared" ref="C7:C8" si="0">C6+(A7-A6)*F7</f>
        <v>2.723333333333236E-2</v>
      </c>
      <c r="D7" s="7"/>
      <c r="E7" s="7"/>
      <c r="F7" s="81">
        <f t="shared" ref="F7:F8" si="1">F6</f>
        <v>3.3333333333333327E-4</v>
      </c>
      <c r="G7" s="81">
        <v>1175.46</v>
      </c>
      <c r="H7" s="81">
        <v>12</v>
      </c>
      <c r="I7" s="82">
        <f>G7-(H7*C7)</f>
        <v>1175.1332</v>
      </c>
    </row>
    <row r="8" spans="1:9" ht="15.75" thickBot="1">
      <c r="A8" s="83">
        <f>B5</f>
        <v>58938.3</v>
      </c>
      <c r="B8" s="84"/>
      <c r="C8" s="85">
        <f t="shared" si="0"/>
        <v>3.9999999999999994E-2</v>
      </c>
      <c r="D8" s="8"/>
      <c r="E8" s="8"/>
      <c r="F8" s="86">
        <f t="shared" si="1"/>
        <v>3.3333333333333327E-4</v>
      </c>
      <c r="G8" s="86">
        <v>1175.68</v>
      </c>
      <c r="H8" s="86">
        <v>12</v>
      </c>
      <c r="I8" s="87">
        <f>G8-(H8*C8)</f>
        <v>1175.2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IR 71 SB TIE IN TO GREENLAWN BR</vt:lpstr>
      <vt:lpstr>RAMP B3</vt:lpstr>
      <vt:lpstr>RAMP C3 &amp; C5</vt:lpstr>
      <vt:lpstr>RAMP C3</vt:lpstr>
      <vt:lpstr>RAMP SHOULDER TRANSITIONS</vt:lpstr>
      <vt:lpstr>'IR 71 SB TIE IN TO GREENLAWN BR'!Print_Area</vt:lpstr>
      <vt:lpstr>'RAMP B3'!Print_Area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Mellman</dc:creator>
  <cp:lastModifiedBy>colinr</cp:lastModifiedBy>
  <cp:lastPrinted>2014-10-20T16:18:21Z</cp:lastPrinted>
  <dcterms:created xsi:type="dcterms:W3CDTF">2012-04-20T13:53:38Z</dcterms:created>
  <dcterms:modified xsi:type="dcterms:W3CDTF">2014-10-30T13:12:51Z</dcterms:modified>
</cp:coreProperties>
</file>